
<file path=[Content_Types].xml><?xml version="1.0" encoding="utf-8"?>
<Types xmlns="http://schemas.openxmlformats.org/package/2006/content-types">
  <Default Extension="bin" ContentType="application/vnd.openxmlformats-officedocument.spreadsheetml.printerSettings"/>
  <Default Extension="png" ContentType="image/png"/>
  <Default Extension="svg" ContentType="image/svg+xml"/>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omments1.xml" ContentType="application/vnd.openxmlformats-officedocument.spreadsheetml.comments+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53222"/>
  <mc:AlternateContent xmlns:mc="http://schemas.openxmlformats.org/markup-compatibility/2006">
    <mc:Choice Requires="x15">
      <x15ac:absPath xmlns:x15ac="http://schemas.microsoft.com/office/spreadsheetml/2010/11/ac" url="C:\Users\yancy.munoz\Desktop\ITA\"/>
    </mc:Choice>
  </mc:AlternateContent>
  <workbookProtection workbookAlgorithmName="SHA-512" workbookHashValue="OtGplW7ym4EJZpIqY6UuTBjCSJH/RzK41RPufNtm0OPbIAwHPCWA+qbeaG9lEHPsjlaJsY7KKi8mEciIGkeMoA==" workbookSaltValue="xVGsCoeWtCh0zU4IVtNn1Q==" workbookSpinCount="100000" lockStructure="1"/>
  <bookViews>
    <workbookView xWindow="0" yWindow="0" windowWidth="15300" windowHeight="6750" tabRatio="530" firstSheet="9" activeTab="10"/>
  </bookViews>
  <sheets>
    <sheet name="Inicio" sheetId="7" r:id="rId1"/>
    <sheet name="Instrucciones" sheetId="10" r:id="rId2"/>
    <sheet name="Políticas" sheetId="8" r:id="rId3"/>
    <sheet name="D1" sheetId="14" r:id="rId4"/>
    <sheet name="D2" sheetId="15" r:id="rId5"/>
    <sheet name="D3" sheetId="16" r:id="rId6"/>
    <sheet name="D4" sheetId="17" r:id="rId7"/>
    <sheet name="D5" sheetId="18" r:id="rId8"/>
    <sheet name="D6" sheetId="19" r:id="rId9"/>
    <sheet name="D7" sheetId="20" r:id="rId10"/>
    <sheet name="Plan de Acción" sheetId="1" r:id="rId11"/>
    <sheet name="Resultados" sheetId="21" r:id="rId12"/>
    <sheet name="PAA" sheetId="5" r:id="rId13"/>
    <sheet name="Base" sheetId="6" r:id="rId14"/>
  </sheets>
  <externalReferences>
    <externalReference r:id="rId15"/>
  </externalReferences>
  <definedNames>
    <definedName name="_xlnm._FilterDatabase" localSheetId="10" hidden="1">'Plan de Acción'!$A$11:$AV$500</definedName>
    <definedName name="OLE_LINK1" localSheetId="10">'Plan de Acción'!$L$31</definedName>
    <definedName name="Proyecto" comment="Contiene el rango de lista de proyectos " localSheetId="0">Base!$J$2:$J$94</definedName>
    <definedName name="_xlnm.Print_Titles" localSheetId="10">'Plan de Acción'!$5:$11</definedName>
  </definedNames>
  <calcPr calcId="152511" concurrentCalc="0"/>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F67" i="21" l="1"/>
  <c r="G51" i="21"/>
  <c r="E51" i="21"/>
  <c r="D51" i="21"/>
  <c r="E48" i="21"/>
  <c r="H209" i="1"/>
  <c r="G209" i="1"/>
  <c r="F209" i="1"/>
  <c r="E209" i="1"/>
  <c r="D209" i="1"/>
  <c r="H208" i="1"/>
  <c r="G208" i="1"/>
  <c r="F208" i="1"/>
  <c r="E208" i="1"/>
  <c r="D208" i="1"/>
  <c r="H207" i="1"/>
  <c r="G207" i="1"/>
  <c r="F207" i="1"/>
  <c r="E207" i="1"/>
  <c r="D207" i="1"/>
  <c r="H206" i="1"/>
  <c r="G206" i="1"/>
  <c r="F206" i="1"/>
  <c r="E206" i="1"/>
  <c r="D206" i="1"/>
  <c r="H205" i="1"/>
  <c r="G205" i="1"/>
  <c r="F205" i="1"/>
  <c r="E205" i="1"/>
  <c r="D205" i="1"/>
  <c r="H204" i="1"/>
  <c r="G204" i="1"/>
  <c r="F204" i="1"/>
  <c r="E204" i="1"/>
  <c r="D204" i="1"/>
  <c r="H203" i="1"/>
  <c r="G203" i="1"/>
  <c r="F203" i="1"/>
  <c r="E203" i="1"/>
  <c r="D203" i="1"/>
  <c r="H202" i="1"/>
  <c r="G202" i="1"/>
  <c r="F202" i="1"/>
  <c r="E202" i="1"/>
  <c r="D202" i="1"/>
  <c r="AN409" i="1"/>
  <c r="AO409" i="1"/>
  <c r="AN410" i="1"/>
  <c r="AO410" i="1"/>
  <c r="AN411" i="1"/>
  <c r="AO411" i="1"/>
  <c r="AN412" i="1"/>
  <c r="AO412" i="1"/>
  <c r="AN413" i="1"/>
  <c r="AO413" i="1"/>
  <c r="AN414" i="1"/>
  <c r="AO414" i="1"/>
  <c r="AN415" i="1"/>
  <c r="AO415" i="1"/>
  <c r="AN416" i="1"/>
  <c r="AO416" i="1"/>
  <c r="AN417" i="1"/>
  <c r="AO417" i="1"/>
  <c r="AN418" i="1"/>
  <c r="AO418" i="1"/>
  <c r="AN419" i="1"/>
  <c r="AO419" i="1"/>
  <c r="AN420" i="1"/>
  <c r="AO420" i="1"/>
  <c r="AN421" i="1"/>
  <c r="AO421" i="1"/>
  <c r="AN422" i="1"/>
  <c r="AO422" i="1"/>
  <c r="AN423" i="1"/>
  <c r="AO423" i="1"/>
  <c r="AN424" i="1"/>
  <c r="AO424" i="1"/>
  <c r="AN425" i="1"/>
  <c r="AO425" i="1"/>
  <c r="AN426" i="1"/>
  <c r="AO426" i="1"/>
  <c r="AN427" i="1"/>
  <c r="AO427" i="1"/>
  <c r="AN428" i="1"/>
  <c r="AO428" i="1"/>
  <c r="AN429" i="1"/>
  <c r="AO429" i="1"/>
  <c r="AN430" i="1"/>
  <c r="AO430" i="1"/>
  <c r="AN431" i="1"/>
  <c r="AO431" i="1"/>
  <c r="AN432" i="1"/>
  <c r="AO432" i="1"/>
  <c r="AN433" i="1"/>
  <c r="AO433" i="1"/>
  <c r="AN434" i="1"/>
  <c r="AO434" i="1"/>
  <c r="AN435" i="1"/>
  <c r="AO435" i="1"/>
  <c r="AN436" i="1"/>
  <c r="AO436" i="1"/>
  <c r="AN437" i="1"/>
  <c r="AO437" i="1"/>
  <c r="AN438" i="1"/>
  <c r="AO438" i="1"/>
  <c r="AN439" i="1"/>
  <c r="AO439" i="1"/>
  <c r="AN440" i="1"/>
  <c r="AO440" i="1"/>
  <c r="AN441" i="1"/>
  <c r="AO441" i="1"/>
  <c r="AN442" i="1"/>
  <c r="AO442" i="1"/>
  <c r="AN443" i="1"/>
  <c r="AO443" i="1"/>
  <c r="AN444" i="1"/>
  <c r="AO444" i="1"/>
  <c r="AN445" i="1"/>
  <c r="AO445" i="1"/>
  <c r="AN446" i="1"/>
  <c r="AO446" i="1"/>
  <c r="AN447" i="1"/>
  <c r="AO447" i="1"/>
  <c r="AN448" i="1"/>
  <c r="AO448" i="1"/>
  <c r="AN449" i="1"/>
  <c r="AO449" i="1"/>
  <c r="AN450" i="1"/>
  <c r="AO450" i="1"/>
  <c r="AN451" i="1"/>
  <c r="AO451" i="1"/>
  <c r="AN452" i="1"/>
  <c r="AO452" i="1"/>
  <c r="AN453" i="1"/>
  <c r="AO453" i="1"/>
  <c r="AN454" i="1"/>
  <c r="AO454" i="1"/>
  <c r="AN455" i="1"/>
  <c r="AO455" i="1"/>
  <c r="AN456" i="1"/>
  <c r="AO456" i="1"/>
  <c r="AN457" i="1"/>
  <c r="AO457" i="1"/>
  <c r="AN458" i="1"/>
  <c r="AO458" i="1"/>
  <c r="AN459" i="1"/>
  <c r="AO459" i="1"/>
  <c r="AN460" i="1"/>
  <c r="AO460" i="1"/>
  <c r="AN461" i="1"/>
  <c r="AO461" i="1"/>
  <c r="AN462" i="1"/>
  <c r="AO462" i="1"/>
  <c r="AN463" i="1"/>
  <c r="AO463" i="1"/>
  <c r="G55" i="21"/>
  <c r="E55" i="21"/>
  <c r="G54" i="21"/>
  <c r="E54" i="21"/>
  <c r="G56" i="21"/>
  <c r="E56" i="21"/>
  <c r="G59" i="21"/>
  <c r="E59" i="21"/>
  <c r="G61" i="21"/>
  <c r="E61" i="21"/>
  <c r="E52" i="21"/>
  <c r="E58" i="21"/>
  <c r="G60" i="21"/>
  <c r="E60" i="21"/>
  <c r="G53" i="21"/>
  <c r="E53" i="21"/>
  <c r="G58" i="21"/>
  <c r="G57" i="21"/>
  <c r="E57" i="21"/>
  <c r="AO344" i="1"/>
  <c r="AN344" i="1"/>
  <c r="H344" i="1"/>
  <c r="G344" i="1"/>
  <c r="F344" i="1"/>
  <c r="E344" i="1"/>
  <c r="D344" i="1"/>
  <c r="AO343" i="1"/>
  <c r="AN343" i="1"/>
  <c r="H343" i="1"/>
  <c r="G343" i="1"/>
  <c r="F343" i="1"/>
  <c r="E343" i="1"/>
  <c r="D343" i="1"/>
  <c r="AO342" i="1"/>
  <c r="AN342" i="1"/>
  <c r="H342" i="1"/>
  <c r="G342" i="1"/>
  <c r="F342" i="1"/>
  <c r="E342" i="1"/>
  <c r="D342" i="1"/>
  <c r="AO341" i="1"/>
  <c r="AN341" i="1"/>
  <c r="H341" i="1"/>
  <c r="G341" i="1"/>
  <c r="F341" i="1"/>
  <c r="E341" i="1"/>
  <c r="D341" i="1"/>
  <c r="AO340" i="1"/>
  <c r="AN340" i="1"/>
  <c r="H340" i="1"/>
  <c r="G340" i="1"/>
  <c r="F340" i="1"/>
  <c r="E340" i="1"/>
  <c r="D340" i="1"/>
  <c r="AO339" i="1"/>
  <c r="AN339" i="1"/>
  <c r="H339" i="1"/>
  <c r="G339" i="1"/>
  <c r="F339" i="1"/>
  <c r="E339" i="1"/>
  <c r="D339" i="1"/>
  <c r="AO338" i="1"/>
  <c r="AN338" i="1"/>
  <c r="H338" i="1"/>
  <c r="G338" i="1"/>
  <c r="F338" i="1"/>
  <c r="E338" i="1"/>
  <c r="D338" i="1"/>
  <c r="AO337" i="1"/>
  <c r="AN337" i="1"/>
  <c r="H337" i="1"/>
  <c r="G337" i="1"/>
  <c r="F337" i="1"/>
  <c r="E337" i="1"/>
  <c r="D337" i="1"/>
  <c r="AO336" i="1"/>
  <c r="AN336" i="1"/>
  <c r="H336" i="1"/>
  <c r="G336" i="1"/>
  <c r="F336" i="1"/>
  <c r="E336" i="1"/>
  <c r="D336" i="1"/>
  <c r="AO335" i="1"/>
  <c r="AN335" i="1"/>
  <c r="H335" i="1"/>
  <c r="G335" i="1"/>
  <c r="F335" i="1"/>
  <c r="E335" i="1"/>
  <c r="D335" i="1"/>
  <c r="AO334" i="1"/>
  <c r="AN334" i="1"/>
  <c r="H334" i="1"/>
  <c r="G334" i="1"/>
  <c r="F334" i="1"/>
  <c r="E334" i="1"/>
  <c r="D334" i="1"/>
  <c r="AO333" i="1"/>
  <c r="AN333" i="1"/>
  <c r="H333" i="1"/>
  <c r="G333" i="1"/>
  <c r="F333" i="1"/>
  <c r="E333" i="1"/>
  <c r="D333" i="1"/>
  <c r="AO332" i="1"/>
  <c r="AN332" i="1"/>
  <c r="H332" i="1"/>
  <c r="G332" i="1"/>
  <c r="F332" i="1"/>
  <c r="E332" i="1"/>
  <c r="D332" i="1"/>
  <c r="AO331" i="1"/>
  <c r="AN331" i="1"/>
  <c r="H331" i="1"/>
  <c r="G331" i="1"/>
  <c r="F331" i="1"/>
  <c r="E331" i="1"/>
  <c r="D331" i="1"/>
  <c r="AO330" i="1"/>
  <c r="AN330" i="1"/>
  <c r="H330" i="1"/>
  <c r="G330" i="1"/>
  <c r="F330" i="1"/>
  <c r="E330" i="1"/>
  <c r="D330" i="1"/>
  <c r="AO329" i="1"/>
  <c r="AN329" i="1"/>
  <c r="H329" i="1"/>
  <c r="G329" i="1"/>
  <c r="F329" i="1"/>
  <c r="E329" i="1"/>
  <c r="D329" i="1"/>
  <c r="AO328" i="1"/>
  <c r="AN328" i="1"/>
  <c r="H328" i="1"/>
  <c r="G328" i="1"/>
  <c r="F328" i="1"/>
  <c r="E328" i="1"/>
  <c r="D328" i="1"/>
  <c r="AO327" i="1"/>
  <c r="AN327" i="1"/>
  <c r="H327" i="1"/>
  <c r="G327" i="1"/>
  <c r="F327" i="1"/>
  <c r="E327" i="1"/>
  <c r="D327" i="1"/>
  <c r="AO326" i="1"/>
  <c r="AN326" i="1"/>
  <c r="H326" i="1"/>
  <c r="G326" i="1"/>
  <c r="F326" i="1"/>
  <c r="E326" i="1"/>
  <c r="D326" i="1"/>
  <c r="AO325" i="1"/>
  <c r="AN325" i="1"/>
  <c r="H325" i="1"/>
  <c r="G325" i="1"/>
  <c r="F325" i="1"/>
  <c r="E325" i="1"/>
  <c r="D325" i="1"/>
  <c r="AO324" i="1"/>
  <c r="AN324" i="1"/>
  <c r="H324" i="1"/>
  <c r="G324" i="1"/>
  <c r="F324" i="1"/>
  <c r="E324" i="1"/>
  <c r="D324" i="1"/>
  <c r="AO323" i="1"/>
  <c r="AN323" i="1"/>
  <c r="H323" i="1"/>
  <c r="G323" i="1"/>
  <c r="F323" i="1"/>
  <c r="E323" i="1"/>
  <c r="D323" i="1"/>
  <c r="AO322" i="1"/>
  <c r="AN322" i="1"/>
  <c r="H322" i="1"/>
  <c r="G322" i="1"/>
  <c r="F322" i="1"/>
  <c r="E322" i="1"/>
  <c r="D322" i="1"/>
  <c r="AO321" i="1"/>
  <c r="AN321" i="1"/>
  <c r="H321" i="1"/>
  <c r="G321" i="1"/>
  <c r="F321" i="1"/>
  <c r="E321" i="1"/>
  <c r="D321" i="1"/>
  <c r="AO320" i="1"/>
  <c r="AN320" i="1"/>
  <c r="H320" i="1"/>
  <c r="G320" i="1"/>
  <c r="F320" i="1"/>
  <c r="E320" i="1"/>
  <c r="D320" i="1"/>
  <c r="AO319" i="1"/>
  <c r="AN319" i="1"/>
  <c r="H319" i="1"/>
  <c r="G319" i="1"/>
  <c r="F319" i="1"/>
  <c r="E319" i="1"/>
  <c r="D319" i="1"/>
  <c r="AO318" i="1"/>
  <c r="AN318" i="1"/>
  <c r="H318" i="1"/>
  <c r="G318" i="1"/>
  <c r="F318" i="1"/>
  <c r="E318" i="1"/>
  <c r="D318" i="1"/>
  <c r="AO317" i="1"/>
  <c r="AM317" i="1"/>
  <c r="AN317" i="1"/>
  <c r="H317" i="1"/>
  <c r="G317" i="1"/>
  <c r="F317" i="1"/>
  <c r="E317" i="1"/>
  <c r="D317" i="1"/>
  <c r="AO316" i="1"/>
  <c r="AM316" i="1"/>
  <c r="AN316" i="1"/>
  <c r="H316" i="1"/>
  <c r="G316" i="1"/>
  <c r="F316" i="1"/>
  <c r="E316" i="1"/>
  <c r="D316" i="1"/>
  <c r="AO315" i="1"/>
  <c r="AM315" i="1"/>
  <c r="AN315" i="1"/>
  <c r="H315" i="1"/>
  <c r="G315" i="1"/>
  <c r="F315" i="1"/>
  <c r="E315" i="1"/>
  <c r="D315" i="1"/>
  <c r="AO314" i="1"/>
  <c r="AM314" i="1"/>
  <c r="AN314" i="1"/>
  <c r="H314" i="1"/>
  <c r="G314" i="1"/>
  <c r="F314" i="1"/>
  <c r="E314" i="1"/>
  <c r="D314" i="1"/>
  <c r="AO313" i="1"/>
  <c r="AM313" i="1"/>
  <c r="AN313" i="1"/>
  <c r="H313" i="1"/>
  <c r="G313" i="1"/>
  <c r="F313" i="1"/>
  <c r="E313" i="1"/>
  <c r="D313" i="1"/>
  <c r="AO312" i="1"/>
  <c r="AM312" i="1"/>
  <c r="AN312" i="1"/>
  <c r="H312" i="1"/>
  <c r="G312" i="1"/>
  <c r="F312" i="1"/>
  <c r="E312" i="1"/>
  <c r="D312" i="1"/>
  <c r="AO311" i="1"/>
  <c r="AM311" i="1"/>
  <c r="AN311" i="1"/>
  <c r="H311" i="1"/>
  <c r="G311" i="1"/>
  <c r="F311" i="1"/>
  <c r="E311" i="1"/>
  <c r="D311" i="1"/>
  <c r="AO310" i="1"/>
  <c r="AM310" i="1"/>
  <c r="AN310" i="1"/>
  <c r="H310" i="1"/>
  <c r="G310" i="1"/>
  <c r="F310" i="1"/>
  <c r="E310" i="1"/>
  <c r="D310" i="1"/>
  <c r="AO309" i="1"/>
  <c r="AM309" i="1"/>
  <c r="AN309" i="1"/>
  <c r="H309" i="1"/>
  <c r="G309" i="1"/>
  <c r="F309" i="1"/>
  <c r="E309" i="1"/>
  <c r="D309" i="1"/>
  <c r="AO308" i="1"/>
  <c r="AM308" i="1"/>
  <c r="AN308" i="1"/>
  <c r="H308" i="1"/>
  <c r="G308" i="1"/>
  <c r="F308" i="1"/>
  <c r="E308" i="1"/>
  <c r="D308" i="1"/>
  <c r="AO307" i="1"/>
  <c r="AM307" i="1"/>
  <c r="AN307" i="1"/>
  <c r="H307" i="1"/>
  <c r="G307" i="1"/>
  <c r="F307" i="1"/>
  <c r="E307" i="1"/>
  <c r="D307" i="1"/>
  <c r="AO306" i="1"/>
  <c r="AM306" i="1"/>
  <c r="AN306" i="1"/>
  <c r="H306" i="1"/>
  <c r="G306" i="1"/>
  <c r="F306" i="1"/>
  <c r="E306" i="1"/>
  <c r="D306" i="1"/>
  <c r="AO305" i="1"/>
  <c r="AM305" i="1"/>
  <c r="AN305" i="1"/>
  <c r="H305" i="1"/>
  <c r="G305" i="1"/>
  <c r="F305" i="1"/>
  <c r="E305" i="1"/>
  <c r="D305" i="1"/>
  <c r="AO304" i="1"/>
  <c r="AM304" i="1"/>
  <c r="AN304" i="1"/>
  <c r="H304" i="1"/>
  <c r="G304" i="1"/>
  <c r="F304" i="1"/>
  <c r="E304" i="1"/>
  <c r="D304" i="1"/>
  <c r="AO303" i="1"/>
  <c r="AM303" i="1"/>
  <c r="AN303" i="1"/>
  <c r="H303" i="1"/>
  <c r="G303" i="1"/>
  <c r="F303" i="1"/>
  <c r="E303" i="1"/>
  <c r="D303" i="1"/>
  <c r="AO302" i="1"/>
  <c r="AM302" i="1"/>
  <c r="AN302" i="1"/>
  <c r="H302" i="1"/>
  <c r="G302" i="1"/>
  <c r="F302" i="1"/>
  <c r="E302" i="1"/>
  <c r="D302" i="1"/>
  <c r="AO301" i="1"/>
  <c r="AM301" i="1"/>
  <c r="AN301" i="1"/>
  <c r="H301" i="1"/>
  <c r="G301" i="1"/>
  <c r="F301" i="1"/>
  <c r="E301" i="1"/>
  <c r="D301" i="1"/>
  <c r="AO300" i="1"/>
  <c r="AM300" i="1"/>
  <c r="AN300" i="1"/>
  <c r="H300" i="1"/>
  <c r="G300" i="1"/>
  <c r="F300" i="1"/>
  <c r="E300" i="1"/>
  <c r="D300" i="1"/>
  <c r="AO299" i="1"/>
  <c r="AM299" i="1"/>
  <c r="AN299" i="1"/>
  <c r="H299" i="1"/>
  <c r="G299" i="1"/>
  <c r="F299" i="1"/>
  <c r="E299" i="1"/>
  <c r="D299" i="1"/>
  <c r="AO298" i="1"/>
  <c r="AM298" i="1"/>
  <c r="AN298" i="1"/>
  <c r="H298" i="1"/>
  <c r="G298" i="1"/>
  <c r="F298" i="1"/>
  <c r="E298" i="1"/>
  <c r="D298" i="1"/>
  <c r="AO297" i="1"/>
  <c r="AM297" i="1"/>
  <c r="AN297" i="1"/>
  <c r="H297" i="1"/>
  <c r="G297" i="1"/>
  <c r="F297" i="1"/>
  <c r="E297" i="1"/>
  <c r="D297" i="1"/>
  <c r="AO296" i="1"/>
  <c r="AM296" i="1"/>
  <c r="AN296" i="1"/>
  <c r="H296" i="1"/>
  <c r="G296" i="1"/>
  <c r="F296" i="1"/>
  <c r="E296" i="1"/>
  <c r="D296" i="1"/>
  <c r="AO295" i="1"/>
  <c r="AM295" i="1"/>
  <c r="AN295" i="1"/>
  <c r="H295" i="1"/>
  <c r="G295" i="1"/>
  <c r="F295" i="1"/>
  <c r="E295" i="1"/>
  <c r="D295" i="1"/>
  <c r="AO294" i="1"/>
  <c r="AM294" i="1"/>
  <c r="AN294" i="1"/>
  <c r="H294" i="1"/>
  <c r="G294" i="1"/>
  <c r="F294" i="1"/>
  <c r="E294" i="1"/>
  <c r="D294" i="1"/>
  <c r="AO293" i="1"/>
  <c r="AM293" i="1"/>
  <c r="AN293" i="1"/>
  <c r="H293" i="1"/>
  <c r="G293" i="1"/>
  <c r="F293" i="1"/>
  <c r="E293" i="1"/>
  <c r="D293" i="1"/>
  <c r="AO292" i="1"/>
  <c r="AM292" i="1"/>
  <c r="AN292" i="1"/>
  <c r="H292" i="1"/>
  <c r="G292" i="1"/>
  <c r="F292" i="1"/>
  <c r="E292" i="1"/>
  <c r="D292" i="1"/>
  <c r="AO291" i="1"/>
  <c r="AM291" i="1"/>
  <c r="AN291" i="1"/>
  <c r="H291" i="1"/>
  <c r="G291" i="1"/>
  <c r="F291" i="1"/>
  <c r="E291" i="1"/>
  <c r="D291" i="1"/>
  <c r="AO290" i="1"/>
  <c r="AM290" i="1"/>
  <c r="AN290" i="1"/>
  <c r="H290" i="1"/>
  <c r="G290" i="1"/>
  <c r="F290" i="1"/>
  <c r="E290" i="1"/>
  <c r="D290" i="1"/>
  <c r="AO289" i="1"/>
  <c r="AM289" i="1"/>
  <c r="AN289" i="1"/>
  <c r="H289" i="1"/>
  <c r="G289" i="1"/>
  <c r="F289" i="1"/>
  <c r="E289" i="1"/>
  <c r="D289" i="1"/>
  <c r="AO288" i="1"/>
  <c r="AM288" i="1"/>
  <c r="AN288" i="1"/>
  <c r="H288" i="1"/>
  <c r="G288" i="1"/>
  <c r="F288" i="1"/>
  <c r="E288" i="1"/>
  <c r="D288" i="1"/>
  <c r="AO287" i="1"/>
  <c r="AM287" i="1"/>
  <c r="AN287" i="1"/>
  <c r="H287" i="1"/>
  <c r="G287" i="1"/>
  <c r="F287" i="1"/>
  <c r="E287" i="1"/>
  <c r="D287" i="1"/>
  <c r="AO286" i="1"/>
  <c r="AM286" i="1"/>
  <c r="AN286" i="1"/>
  <c r="H286" i="1"/>
  <c r="G286" i="1"/>
  <c r="F286" i="1"/>
  <c r="E286" i="1"/>
  <c r="D286" i="1"/>
  <c r="AO285" i="1"/>
  <c r="AM285" i="1"/>
  <c r="AN285" i="1"/>
  <c r="H285" i="1"/>
  <c r="G285" i="1"/>
  <c r="F285" i="1"/>
  <c r="E285" i="1"/>
  <c r="D285" i="1"/>
  <c r="AO284" i="1"/>
  <c r="AM284" i="1"/>
  <c r="AN284" i="1"/>
  <c r="H284" i="1"/>
  <c r="G284" i="1"/>
  <c r="F284" i="1"/>
  <c r="E284" i="1"/>
  <c r="D284" i="1"/>
  <c r="AO283" i="1"/>
  <c r="AM283" i="1"/>
  <c r="AN283" i="1"/>
  <c r="H283" i="1"/>
  <c r="G283" i="1"/>
  <c r="F283" i="1"/>
  <c r="E283" i="1"/>
  <c r="D283" i="1"/>
  <c r="AO282" i="1"/>
  <c r="AM282" i="1"/>
  <c r="AN282" i="1"/>
  <c r="H282" i="1"/>
  <c r="G282" i="1"/>
  <c r="F282" i="1"/>
  <c r="E282" i="1"/>
  <c r="D282" i="1"/>
  <c r="AO281" i="1"/>
  <c r="AM281" i="1"/>
  <c r="AN281" i="1"/>
  <c r="H281" i="1"/>
  <c r="G281" i="1"/>
  <c r="F281" i="1"/>
  <c r="E281" i="1"/>
  <c r="D281" i="1"/>
  <c r="AO280" i="1"/>
  <c r="AM280" i="1"/>
  <c r="AN280" i="1"/>
  <c r="H280" i="1"/>
  <c r="G280" i="1"/>
  <c r="F280" i="1"/>
  <c r="E280" i="1"/>
  <c r="D280" i="1"/>
  <c r="AO279" i="1"/>
  <c r="AM279" i="1"/>
  <c r="AN279" i="1"/>
  <c r="H279" i="1"/>
  <c r="G279" i="1"/>
  <c r="F279" i="1"/>
  <c r="E279" i="1"/>
  <c r="D279" i="1"/>
  <c r="AO278" i="1"/>
  <c r="AM278" i="1"/>
  <c r="AN278" i="1"/>
  <c r="H278" i="1"/>
  <c r="G278" i="1"/>
  <c r="F278" i="1"/>
  <c r="E278" i="1"/>
  <c r="D278" i="1"/>
  <c r="AO277" i="1"/>
  <c r="AM277" i="1"/>
  <c r="AN277" i="1"/>
  <c r="H277" i="1"/>
  <c r="G277" i="1"/>
  <c r="F277" i="1"/>
  <c r="E277" i="1"/>
  <c r="D277" i="1"/>
  <c r="AO276" i="1"/>
  <c r="AM276" i="1"/>
  <c r="AN276" i="1"/>
  <c r="H276" i="1"/>
  <c r="G276" i="1"/>
  <c r="F276" i="1"/>
  <c r="E276" i="1"/>
  <c r="D276" i="1"/>
  <c r="AO275" i="1"/>
  <c r="AM275" i="1"/>
  <c r="AN275" i="1"/>
  <c r="H275" i="1"/>
  <c r="G275" i="1"/>
  <c r="F275" i="1"/>
  <c r="E275" i="1"/>
  <c r="D275" i="1"/>
  <c r="AO274" i="1"/>
  <c r="AM274" i="1"/>
  <c r="AN274" i="1"/>
  <c r="H274" i="1"/>
  <c r="G274" i="1"/>
  <c r="F274" i="1"/>
  <c r="E274" i="1"/>
  <c r="D274" i="1"/>
  <c r="AO273" i="1"/>
  <c r="AM273" i="1"/>
  <c r="AN273" i="1"/>
  <c r="H273" i="1"/>
  <c r="G273" i="1"/>
  <c r="F273" i="1"/>
  <c r="E273" i="1"/>
  <c r="D273" i="1"/>
  <c r="AO272" i="1"/>
  <c r="AM272" i="1"/>
  <c r="AN272" i="1"/>
  <c r="H272" i="1"/>
  <c r="G272" i="1"/>
  <c r="F272" i="1"/>
  <c r="E272" i="1"/>
  <c r="D272" i="1"/>
  <c r="AO271" i="1"/>
  <c r="AM271" i="1"/>
  <c r="AN271" i="1"/>
  <c r="H271" i="1"/>
  <c r="G271" i="1"/>
  <c r="F271" i="1"/>
  <c r="E271" i="1"/>
  <c r="D271" i="1"/>
  <c r="AO270" i="1"/>
  <c r="AM270" i="1"/>
  <c r="AN270" i="1"/>
  <c r="H270" i="1"/>
  <c r="G270" i="1"/>
  <c r="F270" i="1"/>
  <c r="E270" i="1"/>
  <c r="D270" i="1"/>
  <c r="AO269" i="1"/>
  <c r="AM269" i="1"/>
  <c r="AN269" i="1"/>
  <c r="H269" i="1"/>
  <c r="G269" i="1"/>
  <c r="F269" i="1"/>
  <c r="E269" i="1"/>
  <c r="D269" i="1"/>
  <c r="AO268" i="1"/>
  <c r="AM268" i="1"/>
  <c r="AN268" i="1"/>
  <c r="H268" i="1"/>
  <c r="G268" i="1"/>
  <c r="F268" i="1"/>
  <c r="E268" i="1"/>
  <c r="D268" i="1"/>
  <c r="AO267" i="1"/>
  <c r="AM267" i="1"/>
  <c r="AN267" i="1"/>
  <c r="H267" i="1"/>
  <c r="G267" i="1"/>
  <c r="F267" i="1"/>
  <c r="E267" i="1"/>
  <c r="D267" i="1"/>
  <c r="AO266" i="1"/>
  <c r="AM266" i="1"/>
  <c r="AN266" i="1"/>
  <c r="H266" i="1"/>
  <c r="G266" i="1"/>
  <c r="F266" i="1"/>
  <c r="E266" i="1"/>
  <c r="D266" i="1"/>
  <c r="AO265" i="1"/>
  <c r="AM265" i="1"/>
  <c r="AN265" i="1"/>
  <c r="H265" i="1"/>
  <c r="G265" i="1"/>
  <c r="F265" i="1"/>
  <c r="E265" i="1"/>
  <c r="D265" i="1"/>
  <c r="AO264" i="1"/>
  <c r="AM264" i="1"/>
  <c r="AN264" i="1"/>
  <c r="H264" i="1"/>
  <c r="G264" i="1"/>
  <c r="F264" i="1"/>
  <c r="E264" i="1"/>
  <c r="D264" i="1"/>
  <c r="AO263" i="1"/>
  <c r="AM263" i="1"/>
  <c r="AN263" i="1"/>
  <c r="H263" i="1"/>
  <c r="G263" i="1"/>
  <c r="F263" i="1"/>
  <c r="E263" i="1"/>
  <c r="D263" i="1"/>
  <c r="AO262" i="1"/>
  <c r="AM262" i="1"/>
  <c r="AN262" i="1"/>
  <c r="H262" i="1"/>
  <c r="G262" i="1"/>
  <c r="F262" i="1"/>
  <c r="E262" i="1"/>
  <c r="D262" i="1"/>
  <c r="AO261" i="1"/>
  <c r="AM261" i="1"/>
  <c r="AN261" i="1"/>
  <c r="H261" i="1"/>
  <c r="G261" i="1"/>
  <c r="F261" i="1"/>
  <c r="E261" i="1"/>
  <c r="D261" i="1"/>
  <c r="AO260" i="1"/>
  <c r="AM260" i="1"/>
  <c r="AN260" i="1"/>
  <c r="H260" i="1"/>
  <c r="G260" i="1"/>
  <c r="F260" i="1"/>
  <c r="E260" i="1"/>
  <c r="D260" i="1"/>
  <c r="AO259" i="1"/>
  <c r="AM259" i="1"/>
  <c r="AN259" i="1"/>
  <c r="H259" i="1"/>
  <c r="G259" i="1"/>
  <c r="F259" i="1"/>
  <c r="E259" i="1"/>
  <c r="D259" i="1"/>
  <c r="AO258" i="1"/>
  <c r="AM258" i="1"/>
  <c r="AN258" i="1"/>
  <c r="H258" i="1"/>
  <c r="G258" i="1"/>
  <c r="F258" i="1"/>
  <c r="E258" i="1"/>
  <c r="D258" i="1"/>
  <c r="AO257" i="1"/>
  <c r="AM257" i="1"/>
  <c r="AN257" i="1"/>
  <c r="H257" i="1"/>
  <c r="G257" i="1"/>
  <c r="F257" i="1"/>
  <c r="E257" i="1"/>
  <c r="D257" i="1"/>
  <c r="AO256" i="1"/>
  <c r="AM256" i="1"/>
  <c r="AN256" i="1"/>
  <c r="H256" i="1"/>
  <c r="G256" i="1"/>
  <c r="F256" i="1"/>
  <c r="E256" i="1"/>
  <c r="D256" i="1"/>
  <c r="AO255" i="1"/>
  <c r="AM255" i="1"/>
  <c r="AN255" i="1"/>
  <c r="H255" i="1"/>
  <c r="G255" i="1"/>
  <c r="F255" i="1"/>
  <c r="E255" i="1"/>
  <c r="D255" i="1"/>
  <c r="AO254" i="1"/>
  <c r="AM254" i="1"/>
  <c r="AN254" i="1"/>
  <c r="H254" i="1"/>
  <c r="G254" i="1"/>
  <c r="F254" i="1"/>
  <c r="E254" i="1"/>
  <c r="D254" i="1"/>
  <c r="AO253" i="1"/>
  <c r="AM253" i="1"/>
  <c r="AN253" i="1"/>
  <c r="H253" i="1"/>
  <c r="G253" i="1"/>
  <c r="F253" i="1"/>
  <c r="E253" i="1"/>
  <c r="D253" i="1"/>
  <c r="AO252" i="1"/>
  <c r="AM252" i="1"/>
  <c r="AN252" i="1"/>
  <c r="H252" i="1"/>
  <c r="G252" i="1"/>
  <c r="F252" i="1"/>
  <c r="E252" i="1"/>
  <c r="D252" i="1"/>
  <c r="AO251" i="1"/>
  <c r="AM251" i="1"/>
  <c r="AN251" i="1"/>
  <c r="H251" i="1"/>
  <c r="G251" i="1"/>
  <c r="F251" i="1"/>
  <c r="E251" i="1"/>
  <c r="D251" i="1"/>
  <c r="AO250" i="1"/>
  <c r="AM250" i="1"/>
  <c r="AN250" i="1"/>
  <c r="H250" i="1"/>
  <c r="G250" i="1"/>
  <c r="F250" i="1"/>
  <c r="E250" i="1"/>
  <c r="D250" i="1"/>
  <c r="AO249" i="1"/>
  <c r="AM249" i="1"/>
  <c r="AN249" i="1"/>
  <c r="H249" i="1"/>
  <c r="G249" i="1"/>
  <c r="F249" i="1"/>
  <c r="E249" i="1"/>
  <c r="D249" i="1"/>
  <c r="AO248" i="1"/>
  <c r="AM248" i="1"/>
  <c r="AN248" i="1"/>
  <c r="H248" i="1"/>
  <c r="G248" i="1"/>
  <c r="F248" i="1"/>
  <c r="E248" i="1"/>
  <c r="D248" i="1"/>
  <c r="AO247" i="1"/>
  <c r="AM247" i="1"/>
  <c r="AN247" i="1"/>
  <c r="H247" i="1"/>
  <c r="G247" i="1"/>
  <c r="F247" i="1"/>
  <c r="E247" i="1"/>
  <c r="D247" i="1"/>
  <c r="AO246" i="1"/>
  <c r="AM246" i="1"/>
  <c r="AN246" i="1"/>
  <c r="H246" i="1"/>
  <c r="G246" i="1"/>
  <c r="F246" i="1"/>
  <c r="E246" i="1"/>
  <c r="D246" i="1"/>
  <c r="AO245" i="1"/>
  <c r="AM245" i="1"/>
  <c r="AN245" i="1"/>
  <c r="H245" i="1"/>
  <c r="G245" i="1"/>
  <c r="F245" i="1"/>
  <c r="E245" i="1"/>
  <c r="D245" i="1"/>
  <c r="AO244" i="1"/>
  <c r="AM244" i="1"/>
  <c r="AN244" i="1"/>
  <c r="H244" i="1"/>
  <c r="G244" i="1"/>
  <c r="F244" i="1"/>
  <c r="E244" i="1"/>
  <c r="D244" i="1"/>
  <c r="AO243" i="1"/>
  <c r="AM243" i="1"/>
  <c r="AN243" i="1"/>
  <c r="H243" i="1"/>
  <c r="G243" i="1"/>
  <c r="F243" i="1"/>
  <c r="E243" i="1"/>
  <c r="D243" i="1"/>
  <c r="AO242" i="1"/>
  <c r="AM242" i="1"/>
  <c r="AN242" i="1"/>
  <c r="H242" i="1"/>
  <c r="G242" i="1"/>
  <c r="F242" i="1"/>
  <c r="E242" i="1"/>
  <c r="D242" i="1"/>
  <c r="AO241" i="1"/>
  <c r="AM241" i="1"/>
  <c r="AN241" i="1"/>
  <c r="H241" i="1"/>
  <c r="G241" i="1"/>
  <c r="F241" i="1"/>
  <c r="E241" i="1"/>
  <c r="D241" i="1"/>
  <c r="AO240" i="1"/>
  <c r="AM240" i="1"/>
  <c r="AN240" i="1"/>
  <c r="H240" i="1"/>
  <c r="G240" i="1"/>
  <c r="F240" i="1"/>
  <c r="E240" i="1"/>
  <c r="D240" i="1"/>
  <c r="AO239" i="1"/>
  <c r="AM239" i="1"/>
  <c r="AN239" i="1"/>
  <c r="H239" i="1"/>
  <c r="G239" i="1"/>
  <c r="F239" i="1"/>
  <c r="E239" i="1"/>
  <c r="D239" i="1"/>
  <c r="AO238" i="1"/>
  <c r="AM238" i="1"/>
  <c r="AN238" i="1"/>
  <c r="H238" i="1"/>
  <c r="G238" i="1"/>
  <c r="F238" i="1"/>
  <c r="E238" i="1"/>
  <c r="D238" i="1"/>
  <c r="AO237" i="1"/>
  <c r="AM237" i="1"/>
  <c r="AN237" i="1"/>
  <c r="H237" i="1"/>
  <c r="G237" i="1"/>
  <c r="F237" i="1"/>
  <c r="E237" i="1"/>
  <c r="D237" i="1"/>
  <c r="AO236" i="1"/>
  <c r="AM236" i="1"/>
  <c r="AN236" i="1"/>
  <c r="H236" i="1"/>
  <c r="G236" i="1"/>
  <c r="F236" i="1"/>
  <c r="E236" i="1"/>
  <c r="D236" i="1"/>
  <c r="AO235" i="1"/>
  <c r="AM235" i="1"/>
  <c r="AN235" i="1"/>
  <c r="H235" i="1"/>
  <c r="G235" i="1"/>
  <c r="F235" i="1"/>
  <c r="E235" i="1"/>
  <c r="D235" i="1"/>
  <c r="AO234" i="1"/>
  <c r="AM234" i="1"/>
  <c r="AN234" i="1"/>
  <c r="H234" i="1"/>
  <c r="G234" i="1"/>
  <c r="F234" i="1"/>
  <c r="E234" i="1"/>
  <c r="D234" i="1"/>
  <c r="AO233" i="1"/>
  <c r="AM233" i="1"/>
  <c r="AN233" i="1"/>
  <c r="H233" i="1"/>
  <c r="G233" i="1"/>
  <c r="F233" i="1"/>
  <c r="E233" i="1"/>
  <c r="D233" i="1"/>
  <c r="AO232" i="1"/>
  <c r="AM232" i="1"/>
  <c r="AN232" i="1"/>
  <c r="H232" i="1"/>
  <c r="G232" i="1"/>
  <c r="F232" i="1"/>
  <c r="E232" i="1"/>
  <c r="D232" i="1"/>
  <c r="AO231" i="1"/>
  <c r="AM231" i="1"/>
  <c r="AN231" i="1"/>
  <c r="H231" i="1"/>
  <c r="G231" i="1"/>
  <c r="F231" i="1"/>
  <c r="E231" i="1"/>
  <c r="D231" i="1"/>
  <c r="AO230" i="1"/>
  <c r="AM230" i="1"/>
  <c r="AN230" i="1"/>
  <c r="H230" i="1"/>
  <c r="G230" i="1"/>
  <c r="F230" i="1"/>
  <c r="E230" i="1"/>
  <c r="D230" i="1"/>
  <c r="AO229" i="1"/>
  <c r="AM229" i="1"/>
  <c r="AN229" i="1"/>
  <c r="H229" i="1"/>
  <c r="G229" i="1"/>
  <c r="F229" i="1"/>
  <c r="E229" i="1"/>
  <c r="D229" i="1"/>
  <c r="AO228" i="1"/>
  <c r="AM228" i="1"/>
  <c r="AN228" i="1"/>
  <c r="H228" i="1"/>
  <c r="G228" i="1"/>
  <c r="F228" i="1"/>
  <c r="E228" i="1"/>
  <c r="D228" i="1"/>
  <c r="AO227" i="1"/>
  <c r="AM227" i="1"/>
  <c r="AN227" i="1"/>
  <c r="H227" i="1"/>
  <c r="G227" i="1"/>
  <c r="F227" i="1"/>
  <c r="E227" i="1"/>
  <c r="D227" i="1"/>
  <c r="AO226" i="1"/>
  <c r="AM226" i="1"/>
  <c r="AN226" i="1"/>
  <c r="H226" i="1"/>
  <c r="G226" i="1"/>
  <c r="F226" i="1"/>
  <c r="E226" i="1"/>
  <c r="D226" i="1"/>
  <c r="AO225" i="1"/>
  <c r="AM225" i="1"/>
  <c r="AN225" i="1"/>
  <c r="H225" i="1"/>
  <c r="G225" i="1"/>
  <c r="F225" i="1"/>
  <c r="E225" i="1"/>
  <c r="D225" i="1"/>
  <c r="AO224" i="1"/>
  <c r="AM224" i="1"/>
  <c r="AN224" i="1"/>
  <c r="H224" i="1"/>
  <c r="G224" i="1"/>
  <c r="F224" i="1"/>
  <c r="E224" i="1"/>
  <c r="D224" i="1"/>
  <c r="AO223" i="1"/>
  <c r="AM223" i="1"/>
  <c r="AN223" i="1"/>
  <c r="H223" i="1"/>
  <c r="G223" i="1"/>
  <c r="F223" i="1"/>
  <c r="E223" i="1"/>
  <c r="D223" i="1"/>
  <c r="AO222" i="1"/>
  <c r="AM222" i="1"/>
  <c r="AN222" i="1"/>
  <c r="H222" i="1"/>
  <c r="G222" i="1"/>
  <c r="F222" i="1"/>
  <c r="E222" i="1"/>
  <c r="D222" i="1"/>
  <c r="AO221" i="1"/>
  <c r="AM221" i="1"/>
  <c r="AN221" i="1"/>
  <c r="H221" i="1"/>
  <c r="G221" i="1"/>
  <c r="F221" i="1"/>
  <c r="E221" i="1"/>
  <c r="D221" i="1"/>
  <c r="AO220" i="1"/>
  <c r="AM220" i="1"/>
  <c r="AN220" i="1"/>
  <c r="H220" i="1"/>
  <c r="G220" i="1"/>
  <c r="F220" i="1"/>
  <c r="E220" i="1"/>
  <c r="D220" i="1"/>
  <c r="AO219" i="1"/>
  <c r="AM219" i="1"/>
  <c r="AN219" i="1"/>
  <c r="H219" i="1"/>
  <c r="G219" i="1"/>
  <c r="F219" i="1"/>
  <c r="E219" i="1"/>
  <c r="D219" i="1"/>
  <c r="AO218" i="1"/>
  <c r="AM218" i="1"/>
  <c r="AN218" i="1"/>
  <c r="H218" i="1"/>
  <c r="G218" i="1"/>
  <c r="F218" i="1"/>
  <c r="E218" i="1"/>
  <c r="D218" i="1"/>
  <c r="AO217" i="1"/>
  <c r="AM217" i="1"/>
  <c r="AN217" i="1"/>
  <c r="H217" i="1"/>
  <c r="G217" i="1"/>
  <c r="F217" i="1"/>
  <c r="E217" i="1"/>
  <c r="D217" i="1"/>
  <c r="AO216" i="1"/>
  <c r="AM216" i="1"/>
  <c r="AN216" i="1"/>
  <c r="H216" i="1"/>
  <c r="G216" i="1"/>
  <c r="F216" i="1"/>
  <c r="E216" i="1"/>
  <c r="D216" i="1"/>
  <c r="AO215" i="1"/>
  <c r="AM215" i="1"/>
  <c r="AN215" i="1"/>
  <c r="H215" i="1"/>
  <c r="G215" i="1"/>
  <c r="F215" i="1"/>
  <c r="E215" i="1"/>
  <c r="D215" i="1"/>
  <c r="AO214" i="1"/>
  <c r="AM214" i="1"/>
  <c r="AN214" i="1"/>
  <c r="H214" i="1"/>
  <c r="G214" i="1"/>
  <c r="F214" i="1"/>
  <c r="E214" i="1"/>
  <c r="D214" i="1"/>
  <c r="AO213" i="1"/>
  <c r="AM213" i="1"/>
  <c r="AN213" i="1"/>
  <c r="H213" i="1"/>
  <c r="G213" i="1"/>
  <c r="F213" i="1"/>
  <c r="E213" i="1"/>
  <c r="D213" i="1"/>
  <c r="AO212" i="1"/>
  <c r="AM212" i="1"/>
  <c r="AN212" i="1"/>
  <c r="H212" i="1"/>
  <c r="G212" i="1"/>
  <c r="F212" i="1"/>
  <c r="E212" i="1"/>
  <c r="D212" i="1"/>
  <c r="AO211" i="1"/>
  <c r="AM211" i="1"/>
  <c r="AN211" i="1"/>
  <c r="H211" i="1"/>
  <c r="G211" i="1"/>
  <c r="F211" i="1"/>
  <c r="E211" i="1"/>
  <c r="D211" i="1"/>
  <c r="AO210" i="1"/>
  <c r="AM210" i="1"/>
  <c r="AN210" i="1"/>
  <c r="H210" i="1"/>
  <c r="G210" i="1"/>
  <c r="F210" i="1"/>
  <c r="E210" i="1"/>
  <c r="D210" i="1"/>
  <c r="AO201" i="1"/>
  <c r="AM201" i="1"/>
  <c r="AN201" i="1"/>
  <c r="H201" i="1"/>
  <c r="G201" i="1"/>
  <c r="F201" i="1"/>
  <c r="E201" i="1"/>
  <c r="D201" i="1"/>
  <c r="AO200" i="1"/>
  <c r="AM200" i="1"/>
  <c r="AN200" i="1"/>
  <c r="H200" i="1"/>
  <c r="G200" i="1"/>
  <c r="F200" i="1"/>
  <c r="E200" i="1"/>
  <c r="D200" i="1"/>
  <c r="AO199" i="1"/>
  <c r="AM199" i="1"/>
  <c r="AN199" i="1"/>
  <c r="H199" i="1"/>
  <c r="G199" i="1"/>
  <c r="F199" i="1"/>
  <c r="E199" i="1"/>
  <c r="D199" i="1"/>
  <c r="AO198" i="1"/>
  <c r="AM198" i="1"/>
  <c r="AN198" i="1"/>
  <c r="H198" i="1"/>
  <c r="G198" i="1"/>
  <c r="F198" i="1"/>
  <c r="E198" i="1"/>
  <c r="D198" i="1"/>
  <c r="AO197" i="1"/>
  <c r="AM197" i="1"/>
  <c r="AN197" i="1"/>
  <c r="H197" i="1"/>
  <c r="G197" i="1"/>
  <c r="F197" i="1"/>
  <c r="E197" i="1"/>
  <c r="D197" i="1"/>
  <c r="AO196" i="1"/>
  <c r="AM196" i="1"/>
  <c r="AN196" i="1"/>
  <c r="H196" i="1"/>
  <c r="G196" i="1"/>
  <c r="F196" i="1"/>
  <c r="E196" i="1"/>
  <c r="D196" i="1"/>
  <c r="AO195" i="1"/>
  <c r="AM195" i="1"/>
  <c r="AN195" i="1"/>
  <c r="H195" i="1"/>
  <c r="G195" i="1"/>
  <c r="F195" i="1"/>
  <c r="E195" i="1"/>
  <c r="D195" i="1"/>
  <c r="AO194" i="1"/>
  <c r="AM194" i="1"/>
  <c r="AN194" i="1"/>
  <c r="H194" i="1"/>
  <c r="G194" i="1"/>
  <c r="F194" i="1"/>
  <c r="E194" i="1"/>
  <c r="D194" i="1"/>
  <c r="AO193" i="1"/>
  <c r="AM193" i="1"/>
  <c r="AN193" i="1"/>
  <c r="H193" i="1"/>
  <c r="G193" i="1"/>
  <c r="F193" i="1"/>
  <c r="E193" i="1"/>
  <c r="D193" i="1"/>
  <c r="AO192" i="1"/>
  <c r="AM192" i="1"/>
  <c r="AN192" i="1"/>
  <c r="H192" i="1"/>
  <c r="G192" i="1"/>
  <c r="F192" i="1"/>
  <c r="E192" i="1"/>
  <c r="D192" i="1"/>
  <c r="AO191" i="1"/>
  <c r="AM191" i="1"/>
  <c r="AN191" i="1"/>
  <c r="H191" i="1"/>
  <c r="G191" i="1"/>
  <c r="F191" i="1"/>
  <c r="E191" i="1"/>
  <c r="D191" i="1"/>
  <c r="AO190" i="1"/>
  <c r="AM190" i="1"/>
  <c r="AN190" i="1"/>
  <c r="H190" i="1"/>
  <c r="G190" i="1"/>
  <c r="F190" i="1"/>
  <c r="E190" i="1"/>
  <c r="D190" i="1"/>
  <c r="AO189" i="1"/>
  <c r="AM189" i="1"/>
  <c r="AN189" i="1"/>
  <c r="H189" i="1"/>
  <c r="G189" i="1"/>
  <c r="F189" i="1"/>
  <c r="E189" i="1"/>
  <c r="D189" i="1"/>
  <c r="AO188" i="1"/>
  <c r="AM188" i="1"/>
  <c r="AN188" i="1"/>
  <c r="H188" i="1"/>
  <c r="G188" i="1"/>
  <c r="F188" i="1"/>
  <c r="E188" i="1"/>
  <c r="D188" i="1"/>
  <c r="AO187" i="1"/>
  <c r="AM187" i="1"/>
  <c r="AN187" i="1"/>
  <c r="H187" i="1"/>
  <c r="G187" i="1"/>
  <c r="F187" i="1"/>
  <c r="E187" i="1"/>
  <c r="D187" i="1"/>
  <c r="AO186" i="1"/>
  <c r="AM186" i="1"/>
  <c r="AN186" i="1"/>
  <c r="H186" i="1"/>
  <c r="G186" i="1"/>
  <c r="F186" i="1"/>
  <c r="E186" i="1"/>
  <c r="D186" i="1"/>
  <c r="AO185" i="1"/>
  <c r="AM185" i="1"/>
  <c r="AN185" i="1"/>
  <c r="H185" i="1"/>
  <c r="G185" i="1"/>
  <c r="F185" i="1"/>
  <c r="E185" i="1"/>
  <c r="D185" i="1"/>
  <c r="AO184" i="1"/>
  <c r="AM184" i="1"/>
  <c r="AN184" i="1"/>
  <c r="H184" i="1"/>
  <c r="G184" i="1"/>
  <c r="F184" i="1"/>
  <c r="E184" i="1"/>
  <c r="D184" i="1"/>
  <c r="AO183" i="1"/>
  <c r="AM183" i="1"/>
  <c r="AN183" i="1"/>
  <c r="H183" i="1"/>
  <c r="G183" i="1"/>
  <c r="F183" i="1"/>
  <c r="E183" i="1"/>
  <c r="D183" i="1"/>
  <c r="AO182" i="1"/>
  <c r="AM182" i="1"/>
  <c r="AN182" i="1"/>
  <c r="H182" i="1"/>
  <c r="G182" i="1"/>
  <c r="F182" i="1"/>
  <c r="E182" i="1"/>
  <c r="D182" i="1"/>
  <c r="AO181" i="1"/>
  <c r="AM181" i="1"/>
  <c r="AN181" i="1"/>
  <c r="H181" i="1"/>
  <c r="G181" i="1"/>
  <c r="F181" i="1"/>
  <c r="E181" i="1"/>
  <c r="D181" i="1"/>
  <c r="AO180" i="1"/>
  <c r="AM180" i="1"/>
  <c r="AN180" i="1"/>
  <c r="H180" i="1"/>
  <c r="G180" i="1"/>
  <c r="F180" i="1"/>
  <c r="E180" i="1"/>
  <c r="D180" i="1"/>
  <c r="AO179" i="1"/>
  <c r="AM179" i="1"/>
  <c r="AN179" i="1"/>
  <c r="H179" i="1"/>
  <c r="G179" i="1"/>
  <c r="F179" i="1"/>
  <c r="E179" i="1"/>
  <c r="D179" i="1"/>
  <c r="AO178" i="1"/>
  <c r="AN178" i="1"/>
  <c r="H178" i="1"/>
  <c r="G178" i="1"/>
  <c r="F178" i="1"/>
  <c r="E178" i="1"/>
  <c r="D178" i="1"/>
  <c r="AO177" i="1"/>
  <c r="AN177" i="1"/>
  <c r="H177" i="1"/>
  <c r="G177" i="1"/>
  <c r="F177" i="1"/>
  <c r="E177" i="1"/>
  <c r="D177" i="1"/>
  <c r="AO176" i="1"/>
  <c r="AN176" i="1"/>
  <c r="H176" i="1"/>
  <c r="G176" i="1"/>
  <c r="F176" i="1"/>
  <c r="E176" i="1"/>
  <c r="D176" i="1"/>
  <c r="AO175" i="1"/>
  <c r="AN175" i="1"/>
  <c r="H175" i="1"/>
  <c r="G175" i="1"/>
  <c r="F175" i="1"/>
  <c r="E175" i="1"/>
  <c r="D175" i="1"/>
  <c r="AO174" i="1"/>
  <c r="AN174" i="1"/>
  <c r="H174" i="1"/>
  <c r="G174" i="1"/>
  <c r="F174" i="1"/>
  <c r="E174" i="1"/>
  <c r="D174" i="1"/>
  <c r="AO173" i="1"/>
  <c r="AN173" i="1"/>
  <c r="H173" i="1"/>
  <c r="G173" i="1"/>
  <c r="F173" i="1"/>
  <c r="E173" i="1"/>
  <c r="D173" i="1"/>
  <c r="AO172" i="1"/>
  <c r="AN172" i="1"/>
  <c r="H172" i="1"/>
  <c r="G172" i="1"/>
  <c r="F172" i="1"/>
  <c r="E172" i="1"/>
  <c r="D172" i="1"/>
  <c r="AO171" i="1"/>
  <c r="AN171" i="1"/>
  <c r="H171" i="1"/>
  <c r="G171" i="1"/>
  <c r="F171" i="1"/>
  <c r="E171" i="1"/>
  <c r="D171" i="1"/>
  <c r="AO170" i="1"/>
  <c r="AN170" i="1"/>
  <c r="H170" i="1"/>
  <c r="G170" i="1"/>
  <c r="F170" i="1"/>
  <c r="E170" i="1"/>
  <c r="D170" i="1"/>
  <c r="AO169" i="1"/>
  <c r="AN169" i="1"/>
  <c r="H169" i="1"/>
  <c r="G169" i="1"/>
  <c r="F169" i="1"/>
  <c r="E169" i="1"/>
  <c r="D169" i="1"/>
  <c r="AO168" i="1"/>
  <c r="AN168" i="1"/>
  <c r="H168" i="1"/>
  <c r="G168" i="1"/>
  <c r="F168" i="1"/>
  <c r="E168" i="1"/>
  <c r="D168" i="1"/>
  <c r="AO167" i="1"/>
  <c r="AN167" i="1"/>
  <c r="H167" i="1"/>
  <c r="G167" i="1"/>
  <c r="F167" i="1"/>
  <c r="E167" i="1"/>
  <c r="D167" i="1"/>
  <c r="AO166" i="1"/>
  <c r="AN166" i="1"/>
  <c r="H166" i="1"/>
  <c r="G166" i="1"/>
  <c r="F166" i="1"/>
  <c r="E166" i="1"/>
  <c r="D166" i="1"/>
  <c r="AO165" i="1"/>
  <c r="AN165" i="1"/>
  <c r="H165" i="1"/>
  <c r="G165" i="1"/>
  <c r="F165" i="1"/>
  <c r="E165" i="1"/>
  <c r="D165" i="1"/>
  <c r="AO164" i="1"/>
  <c r="AM164" i="1"/>
  <c r="AN164" i="1"/>
  <c r="H164" i="1"/>
  <c r="G164" i="1"/>
  <c r="F164" i="1"/>
  <c r="E164" i="1"/>
  <c r="D164" i="1"/>
  <c r="AO163" i="1"/>
  <c r="AM163" i="1"/>
  <c r="AN163" i="1"/>
  <c r="H163" i="1"/>
  <c r="G163" i="1"/>
  <c r="F163" i="1"/>
  <c r="E163" i="1"/>
  <c r="D163" i="1"/>
  <c r="AO162" i="1"/>
  <c r="AM162" i="1"/>
  <c r="AN162" i="1"/>
  <c r="H162" i="1"/>
  <c r="G162" i="1"/>
  <c r="F162" i="1"/>
  <c r="E162" i="1"/>
  <c r="D162" i="1"/>
  <c r="AO161" i="1"/>
  <c r="AM161" i="1"/>
  <c r="AN161" i="1"/>
  <c r="H161" i="1"/>
  <c r="G161" i="1"/>
  <c r="F161" i="1"/>
  <c r="E161" i="1"/>
  <c r="D161" i="1"/>
  <c r="AO160" i="1"/>
  <c r="AM160" i="1"/>
  <c r="AN160" i="1"/>
  <c r="H160" i="1"/>
  <c r="G160" i="1"/>
  <c r="F160" i="1"/>
  <c r="E160" i="1"/>
  <c r="D160" i="1"/>
  <c r="AO159" i="1"/>
  <c r="AM159" i="1"/>
  <c r="AN159" i="1"/>
  <c r="H159" i="1"/>
  <c r="G159" i="1"/>
  <c r="F159" i="1"/>
  <c r="E159" i="1"/>
  <c r="D159" i="1"/>
  <c r="AO158" i="1"/>
  <c r="AM158" i="1"/>
  <c r="AN158" i="1"/>
  <c r="H158" i="1"/>
  <c r="G158" i="1"/>
  <c r="F158" i="1"/>
  <c r="E158" i="1"/>
  <c r="D158" i="1"/>
  <c r="AO157" i="1"/>
  <c r="AM157" i="1"/>
  <c r="AN157" i="1"/>
  <c r="H157" i="1"/>
  <c r="G157" i="1"/>
  <c r="F157" i="1"/>
  <c r="E157" i="1"/>
  <c r="D157" i="1"/>
  <c r="AO156" i="1"/>
  <c r="AN156" i="1"/>
  <c r="H156" i="1"/>
  <c r="G156" i="1"/>
  <c r="F156" i="1"/>
  <c r="E156" i="1"/>
  <c r="D156" i="1"/>
  <c r="AO155" i="1"/>
  <c r="AN155" i="1"/>
  <c r="H155" i="1"/>
  <c r="G155" i="1"/>
  <c r="F155" i="1"/>
  <c r="E155" i="1"/>
  <c r="D155" i="1"/>
  <c r="AO154" i="1"/>
  <c r="AN154" i="1"/>
  <c r="H154" i="1"/>
  <c r="G154" i="1"/>
  <c r="F154" i="1"/>
  <c r="E154" i="1"/>
  <c r="D154" i="1"/>
  <c r="AO153" i="1"/>
  <c r="AN153" i="1"/>
  <c r="H153" i="1"/>
  <c r="G153" i="1"/>
  <c r="F153" i="1"/>
  <c r="E153" i="1"/>
  <c r="D153" i="1"/>
  <c r="AO152" i="1"/>
  <c r="AN152" i="1"/>
  <c r="H152" i="1"/>
  <c r="G152" i="1"/>
  <c r="F152" i="1"/>
  <c r="E152" i="1"/>
  <c r="D152" i="1"/>
  <c r="AO151" i="1"/>
  <c r="AN151" i="1"/>
  <c r="H151" i="1"/>
  <c r="G151" i="1"/>
  <c r="F151" i="1"/>
  <c r="E151" i="1"/>
  <c r="D151" i="1"/>
  <c r="AO150" i="1"/>
  <c r="AN150" i="1"/>
  <c r="H150" i="1"/>
  <c r="G150" i="1"/>
  <c r="F150" i="1"/>
  <c r="E150" i="1"/>
  <c r="D150" i="1"/>
  <c r="AO149" i="1"/>
  <c r="AN149" i="1"/>
  <c r="H149" i="1"/>
  <c r="G149" i="1"/>
  <c r="F149" i="1"/>
  <c r="E149" i="1"/>
  <c r="D149" i="1"/>
  <c r="AO148" i="1"/>
  <c r="AN148" i="1"/>
  <c r="H148" i="1"/>
  <c r="G148" i="1"/>
  <c r="F148" i="1"/>
  <c r="E148" i="1"/>
  <c r="D148" i="1"/>
  <c r="AO147" i="1"/>
  <c r="AN147" i="1"/>
  <c r="H147" i="1"/>
  <c r="G147" i="1"/>
  <c r="F147" i="1"/>
  <c r="E147" i="1"/>
  <c r="D147" i="1"/>
  <c r="AO146" i="1"/>
  <c r="AN146" i="1"/>
  <c r="H146" i="1"/>
  <c r="G146" i="1"/>
  <c r="F146" i="1"/>
  <c r="E146" i="1"/>
  <c r="D146" i="1"/>
  <c r="AO145" i="1"/>
  <c r="AN145" i="1"/>
  <c r="H145" i="1"/>
  <c r="G145" i="1"/>
  <c r="F145" i="1"/>
  <c r="E145" i="1"/>
  <c r="D145" i="1"/>
  <c r="AO144" i="1"/>
  <c r="AN144" i="1"/>
  <c r="H144" i="1"/>
  <c r="G144" i="1"/>
  <c r="F144" i="1"/>
  <c r="E144" i="1"/>
  <c r="D144" i="1"/>
  <c r="AO143" i="1"/>
  <c r="AN143" i="1"/>
  <c r="H143" i="1"/>
  <c r="G143" i="1"/>
  <c r="F143" i="1"/>
  <c r="E143" i="1"/>
  <c r="D143" i="1"/>
  <c r="AO142" i="1"/>
  <c r="AN142" i="1"/>
  <c r="H142" i="1"/>
  <c r="G142" i="1"/>
  <c r="F142" i="1"/>
  <c r="E142" i="1"/>
  <c r="D142" i="1"/>
  <c r="AO141" i="1"/>
  <c r="AN141" i="1"/>
  <c r="H141" i="1"/>
  <c r="G141" i="1"/>
  <c r="F141" i="1"/>
  <c r="E141" i="1"/>
  <c r="D141" i="1"/>
  <c r="AO140" i="1"/>
  <c r="AN140" i="1"/>
  <c r="H140" i="1"/>
  <c r="G140" i="1"/>
  <c r="F140" i="1"/>
  <c r="E140" i="1"/>
  <c r="D140" i="1"/>
  <c r="AO139" i="1"/>
  <c r="AN139" i="1"/>
  <c r="H139" i="1"/>
  <c r="G139" i="1"/>
  <c r="F139" i="1"/>
  <c r="E139" i="1"/>
  <c r="D139" i="1"/>
  <c r="AO138" i="1"/>
  <c r="AN138" i="1"/>
  <c r="H138" i="1"/>
  <c r="G138" i="1"/>
  <c r="F138" i="1"/>
  <c r="E138" i="1"/>
  <c r="D138" i="1"/>
  <c r="AO137" i="1"/>
  <c r="AN137" i="1"/>
  <c r="H137" i="1"/>
  <c r="G137" i="1"/>
  <c r="F137" i="1"/>
  <c r="E137" i="1"/>
  <c r="D137" i="1"/>
  <c r="AO136" i="1"/>
  <c r="AN136" i="1"/>
  <c r="H136" i="1"/>
  <c r="G136" i="1"/>
  <c r="F136" i="1"/>
  <c r="E136" i="1"/>
  <c r="D136" i="1"/>
  <c r="AO135" i="1"/>
  <c r="AN135" i="1"/>
  <c r="H135" i="1"/>
  <c r="G135" i="1"/>
  <c r="F135" i="1"/>
  <c r="E135" i="1"/>
  <c r="D135" i="1"/>
  <c r="AO134" i="1"/>
  <c r="AN134" i="1"/>
  <c r="H134" i="1"/>
  <c r="G134" i="1"/>
  <c r="F134" i="1"/>
  <c r="E134" i="1"/>
  <c r="D134" i="1"/>
  <c r="AO133" i="1"/>
  <c r="AN133" i="1"/>
  <c r="H133" i="1"/>
  <c r="G133" i="1"/>
  <c r="F133" i="1"/>
  <c r="E133" i="1"/>
  <c r="D133" i="1"/>
  <c r="AO132" i="1"/>
  <c r="AN132" i="1"/>
  <c r="H132" i="1"/>
  <c r="G132" i="1"/>
  <c r="F132" i="1"/>
  <c r="E132" i="1"/>
  <c r="D132" i="1"/>
  <c r="AO131" i="1"/>
  <c r="AN131" i="1"/>
  <c r="H131" i="1"/>
  <c r="G131" i="1"/>
  <c r="F131" i="1"/>
  <c r="E131" i="1"/>
  <c r="D131" i="1"/>
  <c r="AO130" i="1"/>
  <c r="AN130" i="1"/>
  <c r="H130" i="1"/>
  <c r="G130" i="1"/>
  <c r="F130" i="1"/>
  <c r="E130" i="1"/>
  <c r="D130" i="1"/>
  <c r="AO129" i="1"/>
  <c r="AN129" i="1"/>
  <c r="H129" i="1"/>
  <c r="G129" i="1"/>
  <c r="F129" i="1"/>
  <c r="E129" i="1"/>
  <c r="D129" i="1"/>
  <c r="E62" i="21"/>
  <c r="D55" i="21"/>
  <c r="D54" i="21"/>
  <c r="D56" i="21"/>
  <c r="D59" i="21"/>
  <c r="D61" i="21"/>
  <c r="D52" i="21"/>
  <c r="D60" i="21"/>
  <c r="D53" i="21"/>
  <c r="D58" i="21"/>
  <c r="D57" i="21"/>
  <c r="D45" i="21"/>
  <c r="D44" i="21"/>
  <c r="D43" i="21"/>
  <c r="D42" i="21"/>
  <c r="D41" i="21"/>
  <c r="D40" i="21"/>
  <c r="D38" i="21"/>
  <c r="D37" i="21"/>
  <c r="D36" i="21"/>
  <c r="D35" i="21"/>
  <c r="D20" i="21"/>
  <c r="D19" i="21"/>
  <c r="D14" i="21"/>
  <c r="D23" i="21"/>
  <c r="D18" i="21"/>
  <c r="D21" i="21"/>
  <c r="D16" i="21"/>
  <c r="D15" i="21"/>
  <c r="D22" i="21"/>
  <c r="D13" i="21"/>
  <c r="AO487" i="1"/>
  <c r="AN487" i="1"/>
  <c r="AO486" i="1"/>
  <c r="AN486" i="1"/>
  <c r="AO485" i="1"/>
  <c r="AN485" i="1"/>
  <c r="H487" i="1"/>
  <c r="G487" i="1"/>
  <c r="F487" i="1"/>
  <c r="E487" i="1"/>
  <c r="D487" i="1"/>
  <c r="H486" i="1"/>
  <c r="G486" i="1"/>
  <c r="F486" i="1"/>
  <c r="E486" i="1"/>
  <c r="D486" i="1"/>
  <c r="H485" i="1"/>
  <c r="G485" i="1"/>
  <c r="F485" i="1"/>
  <c r="E485" i="1"/>
  <c r="D485" i="1"/>
  <c r="H47" i="1"/>
  <c r="G47" i="1"/>
  <c r="F47" i="1"/>
  <c r="E47" i="1"/>
  <c r="D47" i="1"/>
  <c r="H46" i="1"/>
  <c r="G46" i="1"/>
  <c r="F46" i="1"/>
  <c r="E46" i="1"/>
  <c r="D46" i="1"/>
  <c r="H45" i="1"/>
  <c r="G45" i="1"/>
  <c r="F45" i="1"/>
  <c r="E45" i="1"/>
  <c r="D45" i="1"/>
  <c r="H44" i="1"/>
  <c r="G44" i="1"/>
  <c r="F44" i="1"/>
  <c r="E44" i="1"/>
  <c r="D44" i="1"/>
  <c r="H43" i="1"/>
  <c r="G43" i="1"/>
  <c r="F43" i="1"/>
  <c r="E43" i="1"/>
  <c r="D43" i="1"/>
  <c r="H42" i="1"/>
  <c r="G42" i="1"/>
  <c r="F42" i="1"/>
  <c r="E42" i="1"/>
  <c r="D42" i="1"/>
  <c r="H41" i="1"/>
  <c r="G41" i="1"/>
  <c r="F41" i="1"/>
  <c r="E41" i="1"/>
  <c r="D41" i="1"/>
  <c r="H40" i="1"/>
  <c r="G40" i="1"/>
  <c r="F40" i="1"/>
  <c r="E40" i="1"/>
  <c r="D40" i="1"/>
  <c r="H39" i="1"/>
  <c r="G39" i="1"/>
  <c r="F39" i="1"/>
  <c r="E39" i="1"/>
  <c r="D39" i="1"/>
  <c r="H38" i="1"/>
  <c r="G38" i="1"/>
  <c r="F38" i="1"/>
  <c r="E38" i="1"/>
  <c r="D38" i="1"/>
  <c r="H37" i="1"/>
  <c r="G37" i="1"/>
  <c r="F37" i="1"/>
  <c r="E37" i="1"/>
  <c r="D37" i="1"/>
  <c r="H36" i="1"/>
  <c r="G36" i="1"/>
  <c r="F36" i="1"/>
  <c r="E36" i="1"/>
  <c r="D36" i="1"/>
  <c r="H35" i="1"/>
  <c r="G35" i="1"/>
  <c r="F35" i="1"/>
  <c r="E35" i="1"/>
  <c r="D35" i="1"/>
  <c r="H34" i="1"/>
  <c r="G34" i="1"/>
  <c r="F34" i="1"/>
  <c r="E34" i="1"/>
  <c r="D34" i="1"/>
  <c r="H33" i="1"/>
  <c r="G33" i="1"/>
  <c r="F33" i="1"/>
  <c r="E33" i="1"/>
  <c r="D33" i="1"/>
  <c r="H32" i="1"/>
  <c r="G32" i="1"/>
  <c r="F32" i="1"/>
  <c r="E32" i="1"/>
  <c r="D32" i="1"/>
  <c r="H31" i="1"/>
  <c r="G31" i="1"/>
  <c r="F31" i="1"/>
  <c r="E31" i="1"/>
  <c r="D31" i="1"/>
  <c r="H105" i="1"/>
  <c r="G105" i="1"/>
  <c r="F105" i="1"/>
  <c r="E105" i="1"/>
  <c r="D105" i="1"/>
  <c r="H104" i="1"/>
  <c r="G104" i="1"/>
  <c r="F104" i="1"/>
  <c r="E104" i="1"/>
  <c r="D104" i="1"/>
  <c r="H103" i="1"/>
  <c r="G103" i="1"/>
  <c r="F103" i="1"/>
  <c r="E103" i="1"/>
  <c r="D103" i="1"/>
  <c r="H102" i="1"/>
  <c r="G102" i="1"/>
  <c r="F102" i="1"/>
  <c r="E102" i="1"/>
  <c r="D102" i="1"/>
  <c r="H101" i="1"/>
  <c r="G101" i="1"/>
  <c r="F101" i="1"/>
  <c r="E101" i="1"/>
  <c r="D101" i="1"/>
  <c r="H100" i="1"/>
  <c r="G100" i="1"/>
  <c r="F100" i="1"/>
  <c r="E100" i="1"/>
  <c r="D100" i="1"/>
  <c r="H352" i="1"/>
  <c r="G352" i="1"/>
  <c r="F352" i="1"/>
  <c r="E352" i="1"/>
  <c r="D352" i="1"/>
  <c r="H351" i="1"/>
  <c r="G351" i="1"/>
  <c r="F351" i="1"/>
  <c r="E351" i="1"/>
  <c r="D351" i="1"/>
  <c r="H350" i="1"/>
  <c r="G350" i="1"/>
  <c r="F350" i="1"/>
  <c r="E350" i="1"/>
  <c r="D350" i="1"/>
  <c r="H349" i="1"/>
  <c r="G349" i="1"/>
  <c r="F349" i="1"/>
  <c r="E349" i="1"/>
  <c r="D349" i="1"/>
  <c r="H348" i="1"/>
  <c r="G348" i="1"/>
  <c r="F348" i="1"/>
  <c r="E348" i="1"/>
  <c r="D348" i="1"/>
  <c r="H385" i="1"/>
  <c r="G385" i="1"/>
  <c r="F385" i="1"/>
  <c r="E385" i="1"/>
  <c r="D385" i="1"/>
  <c r="H384" i="1"/>
  <c r="G384" i="1"/>
  <c r="F384" i="1"/>
  <c r="E384" i="1"/>
  <c r="D384" i="1"/>
  <c r="H383" i="1"/>
  <c r="G383" i="1"/>
  <c r="F383" i="1"/>
  <c r="E383" i="1"/>
  <c r="D383" i="1"/>
  <c r="H382" i="1"/>
  <c r="G382" i="1"/>
  <c r="F382" i="1"/>
  <c r="E382" i="1"/>
  <c r="D382" i="1"/>
  <c r="H381" i="1"/>
  <c r="G381" i="1"/>
  <c r="F381" i="1"/>
  <c r="E381" i="1"/>
  <c r="D381" i="1"/>
  <c r="H380" i="1"/>
  <c r="G380" i="1"/>
  <c r="F380" i="1"/>
  <c r="E380" i="1"/>
  <c r="D380" i="1"/>
  <c r="H379" i="1"/>
  <c r="G379" i="1"/>
  <c r="F379" i="1"/>
  <c r="E379" i="1"/>
  <c r="D379" i="1"/>
  <c r="H378" i="1"/>
  <c r="G378" i="1"/>
  <c r="F378" i="1"/>
  <c r="E378" i="1"/>
  <c r="D378" i="1"/>
  <c r="H377" i="1"/>
  <c r="G377" i="1"/>
  <c r="F377" i="1"/>
  <c r="E377" i="1"/>
  <c r="D377" i="1"/>
  <c r="H376" i="1"/>
  <c r="G376" i="1"/>
  <c r="F376" i="1"/>
  <c r="E376" i="1"/>
  <c r="D376" i="1"/>
  <c r="H375" i="1"/>
  <c r="G375" i="1"/>
  <c r="F375" i="1"/>
  <c r="E375" i="1"/>
  <c r="D375" i="1"/>
  <c r="H374" i="1"/>
  <c r="G374" i="1"/>
  <c r="F374" i="1"/>
  <c r="E374" i="1"/>
  <c r="D374" i="1"/>
  <c r="H373" i="1"/>
  <c r="G373" i="1"/>
  <c r="F373" i="1"/>
  <c r="E373" i="1"/>
  <c r="D373" i="1"/>
  <c r="H372" i="1"/>
  <c r="G372" i="1"/>
  <c r="F372" i="1"/>
  <c r="E372" i="1"/>
  <c r="D372" i="1"/>
  <c r="H371" i="1"/>
  <c r="G371" i="1"/>
  <c r="F371" i="1"/>
  <c r="E371" i="1"/>
  <c r="D371" i="1"/>
  <c r="H370" i="1"/>
  <c r="G370" i="1"/>
  <c r="F370" i="1"/>
  <c r="E370" i="1"/>
  <c r="D370" i="1"/>
  <c r="H369" i="1"/>
  <c r="G369" i="1"/>
  <c r="F369" i="1"/>
  <c r="E369" i="1"/>
  <c r="D369" i="1"/>
  <c r="H368" i="1"/>
  <c r="G368" i="1"/>
  <c r="F368" i="1"/>
  <c r="E368" i="1"/>
  <c r="D368" i="1"/>
  <c r="H367" i="1"/>
  <c r="G367" i="1"/>
  <c r="F367" i="1"/>
  <c r="E367" i="1"/>
  <c r="D367" i="1"/>
  <c r="H366" i="1"/>
  <c r="G366" i="1"/>
  <c r="F366" i="1"/>
  <c r="E366" i="1"/>
  <c r="D366" i="1"/>
  <c r="H99" i="1"/>
  <c r="G99" i="1"/>
  <c r="F99" i="1"/>
  <c r="E99" i="1"/>
  <c r="D99" i="1"/>
  <c r="H98" i="1"/>
  <c r="G98" i="1"/>
  <c r="F98" i="1"/>
  <c r="E98" i="1"/>
  <c r="D98" i="1"/>
  <c r="H97" i="1"/>
  <c r="G97" i="1"/>
  <c r="F97" i="1"/>
  <c r="E97" i="1"/>
  <c r="D97" i="1"/>
  <c r="H96" i="1"/>
  <c r="G96" i="1"/>
  <c r="F96" i="1"/>
  <c r="E96" i="1"/>
  <c r="D96" i="1"/>
  <c r="H95" i="1"/>
  <c r="G95" i="1"/>
  <c r="F95" i="1"/>
  <c r="E95" i="1"/>
  <c r="D95" i="1"/>
  <c r="H30" i="1"/>
  <c r="G30" i="1"/>
  <c r="F30" i="1"/>
  <c r="E30" i="1"/>
  <c r="D30" i="1"/>
  <c r="H94" i="1"/>
  <c r="G94" i="1"/>
  <c r="F94" i="1"/>
  <c r="E94" i="1"/>
  <c r="D94" i="1"/>
  <c r="H93" i="1"/>
  <c r="G93" i="1"/>
  <c r="F93" i="1"/>
  <c r="E93" i="1"/>
  <c r="D93" i="1"/>
  <c r="H92" i="1"/>
  <c r="G92" i="1"/>
  <c r="F92" i="1"/>
  <c r="E92" i="1"/>
  <c r="D92" i="1"/>
  <c r="H91" i="1"/>
  <c r="G91" i="1"/>
  <c r="F91" i="1"/>
  <c r="E91" i="1"/>
  <c r="D91" i="1"/>
  <c r="H90" i="1"/>
  <c r="G90" i="1"/>
  <c r="F90" i="1"/>
  <c r="E90" i="1"/>
  <c r="D90" i="1"/>
  <c r="H89" i="1"/>
  <c r="G89" i="1"/>
  <c r="F89" i="1"/>
  <c r="E89" i="1"/>
  <c r="D89" i="1"/>
  <c r="H88" i="1"/>
  <c r="G88" i="1"/>
  <c r="F88" i="1"/>
  <c r="E88" i="1"/>
  <c r="D88" i="1"/>
  <c r="H87" i="1"/>
  <c r="G87" i="1"/>
  <c r="F87" i="1"/>
  <c r="E87" i="1"/>
  <c r="D87" i="1"/>
  <c r="H86" i="1"/>
  <c r="G86" i="1"/>
  <c r="F86" i="1"/>
  <c r="E86" i="1"/>
  <c r="D86" i="1"/>
  <c r="H85" i="1"/>
  <c r="G85" i="1"/>
  <c r="F85" i="1"/>
  <c r="E85" i="1"/>
  <c r="D85" i="1"/>
  <c r="H84" i="1"/>
  <c r="G84" i="1"/>
  <c r="F84" i="1"/>
  <c r="E84" i="1"/>
  <c r="D84" i="1"/>
  <c r="H83" i="1"/>
  <c r="G83" i="1"/>
  <c r="F83" i="1"/>
  <c r="E83" i="1"/>
  <c r="D83" i="1"/>
  <c r="H82" i="1"/>
  <c r="G82" i="1"/>
  <c r="F82" i="1"/>
  <c r="E82" i="1"/>
  <c r="D82" i="1"/>
  <c r="H29" i="1"/>
  <c r="G29" i="1"/>
  <c r="F29" i="1"/>
  <c r="E29" i="1"/>
  <c r="D29" i="1"/>
  <c r="H81" i="1"/>
  <c r="G81" i="1"/>
  <c r="F81" i="1"/>
  <c r="E81" i="1"/>
  <c r="D81" i="1"/>
  <c r="H80" i="1"/>
  <c r="G80" i="1"/>
  <c r="F80" i="1"/>
  <c r="E80" i="1"/>
  <c r="D80" i="1"/>
  <c r="H79" i="1"/>
  <c r="G79" i="1"/>
  <c r="F79" i="1"/>
  <c r="E79" i="1"/>
  <c r="D79" i="1"/>
  <c r="H78" i="1"/>
  <c r="G78" i="1"/>
  <c r="F78" i="1"/>
  <c r="E78" i="1"/>
  <c r="D78" i="1"/>
  <c r="H28" i="1"/>
  <c r="G28" i="1"/>
  <c r="F28" i="1"/>
  <c r="E28" i="1"/>
  <c r="D28" i="1"/>
  <c r="H27" i="1"/>
  <c r="G27" i="1"/>
  <c r="F27" i="1"/>
  <c r="E27" i="1"/>
  <c r="D27" i="1"/>
  <c r="H26" i="1"/>
  <c r="G26" i="1"/>
  <c r="F26" i="1"/>
  <c r="E26" i="1"/>
  <c r="D26" i="1"/>
  <c r="H25" i="1"/>
  <c r="G25" i="1"/>
  <c r="F25" i="1"/>
  <c r="E25" i="1"/>
  <c r="D25" i="1"/>
  <c r="H24" i="1"/>
  <c r="G24" i="1"/>
  <c r="F24" i="1"/>
  <c r="E24" i="1"/>
  <c r="D24" i="1"/>
  <c r="H23" i="1"/>
  <c r="G23" i="1"/>
  <c r="F23" i="1"/>
  <c r="E23" i="1"/>
  <c r="D23" i="1"/>
  <c r="H22" i="1"/>
  <c r="G22" i="1"/>
  <c r="F22" i="1"/>
  <c r="E22" i="1"/>
  <c r="D22" i="1"/>
  <c r="H21" i="1"/>
  <c r="G21" i="1"/>
  <c r="F21" i="1"/>
  <c r="E21" i="1"/>
  <c r="D21" i="1"/>
  <c r="H20" i="1"/>
  <c r="G20" i="1"/>
  <c r="F20" i="1"/>
  <c r="E20" i="1"/>
  <c r="D20" i="1"/>
  <c r="H19" i="1"/>
  <c r="G19" i="1"/>
  <c r="F19" i="1"/>
  <c r="E19" i="1"/>
  <c r="D19" i="1"/>
  <c r="H18" i="1"/>
  <c r="G18" i="1"/>
  <c r="F18" i="1"/>
  <c r="E18" i="1"/>
  <c r="D18" i="1"/>
  <c r="H17" i="1"/>
  <c r="G17" i="1"/>
  <c r="F17" i="1"/>
  <c r="E17" i="1"/>
  <c r="D17" i="1"/>
  <c r="H16" i="1"/>
  <c r="G16" i="1"/>
  <c r="F16" i="1"/>
  <c r="E16" i="1"/>
  <c r="D16" i="1"/>
  <c r="H15" i="1"/>
  <c r="G15" i="1"/>
  <c r="F15" i="1"/>
  <c r="E15" i="1"/>
  <c r="D15" i="1"/>
  <c r="H14" i="1"/>
  <c r="G14" i="1"/>
  <c r="F14" i="1"/>
  <c r="E14" i="1"/>
  <c r="D14" i="1"/>
  <c r="H13" i="1"/>
  <c r="G13" i="1"/>
  <c r="F13" i="1"/>
  <c r="E13" i="1"/>
  <c r="D13" i="1"/>
  <c r="AO355" i="1"/>
  <c r="AO354" i="1"/>
  <c r="AO353" i="1"/>
  <c r="AN365" i="1"/>
  <c r="AN363" i="1"/>
  <c r="AO365" i="1"/>
  <c r="AO364" i="1"/>
  <c r="AN364" i="1"/>
  <c r="AO363" i="1"/>
  <c r="AO362" i="1"/>
  <c r="AN362" i="1"/>
  <c r="AO361" i="1"/>
  <c r="AN361" i="1"/>
  <c r="AO360" i="1"/>
  <c r="AN360" i="1"/>
  <c r="AO359" i="1"/>
  <c r="AN359" i="1"/>
  <c r="AO358" i="1"/>
  <c r="AN358" i="1"/>
  <c r="H365" i="1"/>
  <c r="G365" i="1"/>
  <c r="F365" i="1"/>
  <c r="E365" i="1"/>
  <c r="D365" i="1"/>
  <c r="H364" i="1"/>
  <c r="G364" i="1"/>
  <c r="F364" i="1"/>
  <c r="E364" i="1"/>
  <c r="D364" i="1"/>
  <c r="H363" i="1"/>
  <c r="G363" i="1"/>
  <c r="F363" i="1"/>
  <c r="E363" i="1"/>
  <c r="D363" i="1"/>
  <c r="H362" i="1"/>
  <c r="G362" i="1"/>
  <c r="F362" i="1"/>
  <c r="E362" i="1"/>
  <c r="D362" i="1"/>
  <c r="H361" i="1"/>
  <c r="G361" i="1"/>
  <c r="F361" i="1"/>
  <c r="E361" i="1"/>
  <c r="D361" i="1"/>
  <c r="H360" i="1"/>
  <c r="G360" i="1"/>
  <c r="F360" i="1"/>
  <c r="E360" i="1"/>
  <c r="D360" i="1"/>
  <c r="H359" i="1"/>
  <c r="G359" i="1"/>
  <c r="F359" i="1"/>
  <c r="E359" i="1"/>
  <c r="D359" i="1"/>
  <c r="H358" i="1"/>
  <c r="G358" i="1"/>
  <c r="F358" i="1"/>
  <c r="E358" i="1"/>
  <c r="D358" i="1"/>
  <c r="AO480" i="1"/>
  <c r="AN480" i="1"/>
  <c r="AO476" i="1"/>
  <c r="AN476" i="1"/>
  <c r="H476" i="1"/>
  <c r="G476" i="1"/>
  <c r="F476" i="1"/>
  <c r="E476" i="1"/>
  <c r="D476" i="1"/>
  <c r="H480" i="1"/>
  <c r="G480" i="1"/>
  <c r="F480" i="1"/>
  <c r="E480" i="1"/>
  <c r="D480" i="1"/>
  <c r="AO484" i="1"/>
  <c r="AN484" i="1"/>
  <c r="H484" i="1"/>
  <c r="G484" i="1"/>
  <c r="F484" i="1"/>
  <c r="E484" i="1"/>
  <c r="D484" i="1"/>
  <c r="AO483" i="1"/>
  <c r="AO482" i="1"/>
  <c r="AO481" i="1"/>
  <c r="AO479" i="1"/>
  <c r="AO478" i="1"/>
  <c r="AO477" i="1"/>
  <c r="AO475" i="1"/>
  <c r="AO474" i="1"/>
  <c r="AO473" i="1"/>
  <c r="AO472" i="1"/>
  <c r="AO471" i="1"/>
  <c r="AO470" i="1"/>
  <c r="AO469" i="1"/>
  <c r="AO77" i="1"/>
  <c r="AN483" i="1"/>
  <c r="AN482" i="1"/>
  <c r="AN481" i="1"/>
  <c r="AN479" i="1"/>
  <c r="AN478" i="1"/>
  <c r="AN477" i="1"/>
  <c r="AN475" i="1"/>
  <c r="AN474" i="1"/>
  <c r="AN473" i="1"/>
  <c r="AN472" i="1"/>
  <c r="AN471" i="1"/>
  <c r="AN470" i="1"/>
  <c r="AN469" i="1"/>
  <c r="AN77" i="1"/>
  <c r="AN76" i="1"/>
  <c r="AN75" i="1"/>
  <c r="AN74" i="1"/>
  <c r="AN73" i="1"/>
  <c r="AN72" i="1"/>
  <c r="AN71" i="1"/>
  <c r="AN70" i="1"/>
  <c r="AN69" i="1"/>
  <c r="AN68" i="1"/>
  <c r="AN67" i="1"/>
  <c r="AN66" i="1"/>
  <c r="AN65" i="1"/>
  <c r="AN64" i="1"/>
  <c r="H483" i="1"/>
  <c r="G483" i="1"/>
  <c r="F483" i="1"/>
  <c r="E483" i="1"/>
  <c r="D483" i="1"/>
  <c r="H482" i="1"/>
  <c r="G482" i="1"/>
  <c r="F482" i="1"/>
  <c r="E482" i="1"/>
  <c r="D482" i="1"/>
  <c r="H481" i="1"/>
  <c r="G481" i="1"/>
  <c r="F481" i="1"/>
  <c r="E481" i="1"/>
  <c r="D481" i="1"/>
  <c r="H479" i="1"/>
  <c r="G479" i="1"/>
  <c r="F479" i="1"/>
  <c r="E479" i="1"/>
  <c r="D479" i="1"/>
  <c r="H478" i="1"/>
  <c r="G478" i="1"/>
  <c r="F478" i="1"/>
  <c r="E478" i="1"/>
  <c r="D478" i="1"/>
  <c r="H477" i="1"/>
  <c r="G477" i="1"/>
  <c r="F477" i="1"/>
  <c r="E477" i="1"/>
  <c r="D477" i="1"/>
  <c r="H475" i="1"/>
  <c r="G475" i="1"/>
  <c r="F475" i="1"/>
  <c r="E475" i="1"/>
  <c r="D475" i="1"/>
  <c r="H474" i="1"/>
  <c r="G474" i="1"/>
  <c r="F474" i="1"/>
  <c r="E474" i="1"/>
  <c r="D474" i="1"/>
  <c r="H473" i="1"/>
  <c r="G473" i="1"/>
  <c r="F473" i="1"/>
  <c r="E473" i="1"/>
  <c r="D473" i="1"/>
  <c r="H472" i="1"/>
  <c r="G472" i="1"/>
  <c r="F472" i="1"/>
  <c r="E472" i="1"/>
  <c r="D472" i="1"/>
  <c r="H471" i="1"/>
  <c r="G471" i="1"/>
  <c r="F471" i="1"/>
  <c r="E471" i="1"/>
  <c r="D471" i="1"/>
  <c r="H470" i="1"/>
  <c r="G470" i="1"/>
  <c r="F470" i="1"/>
  <c r="E470" i="1"/>
  <c r="D470" i="1"/>
  <c r="H469" i="1"/>
  <c r="G469" i="1"/>
  <c r="F469" i="1"/>
  <c r="E469" i="1"/>
  <c r="D469" i="1"/>
  <c r="AO498" i="1"/>
  <c r="AO497" i="1"/>
  <c r="AN497" i="1"/>
  <c r="AO94" i="1"/>
  <c r="AO93" i="1"/>
  <c r="AO92" i="1"/>
  <c r="AO91" i="1"/>
  <c r="AO90" i="1"/>
  <c r="AO89" i="1"/>
  <c r="AN94" i="1"/>
  <c r="AN93" i="1"/>
  <c r="AN92" i="1"/>
  <c r="AN91" i="1"/>
  <c r="AN90" i="1"/>
  <c r="AN89" i="1"/>
  <c r="AO37" i="1"/>
  <c r="AN37" i="1"/>
  <c r="AO24" i="1"/>
  <c r="AN24" i="1"/>
  <c r="AO23" i="1"/>
  <c r="AN23" i="1"/>
  <c r="AO22" i="1"/>
  <c r="AN22" i="1"/>
  <c r="AO21" i="1"/>
  <c r="AN21" i="1"/>
  <c r="AO99" i="1"/>
  <c r="AN99" i="1"/>
  <c r="AO98" i="1"/>
  <c r="AN98" i="1"/>
  <c r="AO97" i="1"/>
  <c r="AN97" i="1"/>
  <c r="AO96" i="1"/>
  <c r="AN96" i="1"/>
  <c r="AO95" i="1"/>
  <c r="AN95" i="1"/>
  <c r="AO45" i="1"/>
  <c r="AN45" i="1"/>
  <c r="AO44" i="1"/>
  <c r="AN44" i="1"/>
  <c r="AO43" i="1"/>
  <c r="AN43" i="1"/>
  <c r="AO42" i="1"/>
  <c r="AN42" i="1"/>
  <c r="AO41" i="1"/>
  <c r="AN41" i="1"/>
  <c r="AO40" i="1"/>
  <c r="AN40" i="1"/>
  <c r="AO39" i="1"/>
  <c r="AN39" i="1"/>
  <c r="AO38" i="1"/>
  <c r="AN38" i="1"/>
  <c r="AO36" i="1"/>
  <c r="AN36" i="1"/>
  <c r="AO35" i="1"/>
  <c r="AN35" i="1"/>
  <c r="AO34" i="1"/>
  <c r="AN34" i="1"/>
  <c r="AO33" i="1"/>
  <c r="AN33" i="1"/>
  <c r="AO32" i="1"/>
  <c r="AN32" i="1"/>
  <c r="AO31" i="1"/>
  <c r="AN31" i="1"/>
  <c r="AO105" i="1"/>
  <c r="AM105" i="1"/>
  <c r="AN105" i="1"/>
  <c r="AO104" i="1"/>
  <c r="AM104" i="1"/>
  <c r="AN104" i="1"/>
  <c r="AO103" i="1"/>
  <c r="AM103" i="1"/>
  <c r="AN103" i="1"/>
  <c r="AO102" i="1"/>
  <c r="AM102" i="1"/>
  <c r="AN102" i="1"/>
  <c r="AO101" i="1"/>
  <c r="AM101" i="1"/>
  <c r="AN101" i="1"/>
  <c r="AO100" i="1"/>
  <c r="AM100" i="1"/>
  <c r="AN100" i="1"/>
  <c r="AO48" i="1"/>
  <c r="AN48" i="1"/>
  <c r="AO357" i="1"/>
  <c r="AN357" i="1"/>
  <c r="AO356" i="1"/>
  <c r="AN356" i="1"/>
  <c r="AN355" i="1"/>
  <c r="AN354" i="1"/>
  <c r="AN353" i="1"/>
  <c r="AO500" i="1"/>
  <c r="AN500" i="1"/>
  <c r="AO499" i="1"/>
  <c r="AN499" i="1"/>
  <c r="AN498" i="1"/>
  <c r="AO496" i="1"/>
  <c r="AN496" i="1"/>
  <c r="AO495" i="1"/>
  <c r="AN495" i="1"/>
  <c r="AO494" i="1"/>
  <c r="AN494" i="1"/>
  <c r="AO493" i="1"/>
  <c r="AN493" i="1"/>
  <c r="AO492" i="1"/>
  <c r="AN492" i="1"/>
  <c r="AO491" i="1"/>
  <c r="AN491" i="1"/>
  <c r="AO490" i="1"/>
  <c r="AN490" i="1"/>
  <c r="AO489" i="1"/>
  <c r="AN489" i="1"/>
  <c r="AO488" i="1"/>
  <c r="AN488" i="1"/>
  <c r="AO122" i="1"/>
  <c r="AN122" i="1"/>
  <c r="AO121" i="1"/>
  <c r="AN121" i="1"/>
  <c r="AO120" i="1"/>
  <c r="AN120" i="1"/>
  <c r="AO119" i="1"/>
  <c r="AN119" i="1"/>
  <c r="AO118" i="1"/>
  <c r="AN118" i="1"/>
  <c r="AO117" i="1"/>
  <c r="AN117" i="1"/>
  <c r="AO116" i="1"/>
  <c r="AN116" i="1"/>
  <c r="AO115" i="1"/>
  <c r="AN115" i="1"/>
  <c r="AO114" i="1"/>
  <c r="AN114" i="1"/>
  <c r="AO113" i="1"/>
  <c r="AN113" i="1"/>
  <c r="AO112" i="1"/>
  <c r="AN112" i="1"/>
  <c r="AO111" i="1"/>
  <c r="AN111" i="1"/>
  <c r="AO110" i="1"/>
  <c r="AN110" i="1"/>
  <c r="AO109" i="1"/>
  <c r="AN109" i="1"/>
  <c r="AO108" i="1"/>
  <c r="AN108" i="1"/>
  <c r="AO107" i="1"/>
  <c r="AN107" i="1"/>
  <c r="AO106" i="1"/>
  <c r="AN106" i="1"/>
  <c r="AO75" i="1"/>
  <c r="AO74" i="1"/>
  <c r="AO73" i="1"/>
  <c r="AO72" i="1"/>
  <c r="AO71" i="1"/>
  <c r="AO70" i="1"/>
  <c r="AO69" i="1"/>
  <c r="AO68" i="1"/>
  <c r="AO67" i="1"/>
  <c r="AO66" i="1"/>
  <c r="AO65" i="1"/>
  <c r="AO64" i="1"/>
  <c r="AO76" i="1"/>
  <c r="AN347" i="1"/>
  <c r="AO347" i="1"/>
  <c r="AO346" i="1"/>
  <c r="AN346" i="1"/>
  <c r="AO345" i="1"/>
  <c r="AN345" i="1"/>
  <c r="AN386" i="1"/>
  <c r="AN51" i="1"/>
  <c r="AN50" i="1"/>
  <c r="AN49" i="1"/>
  <c r="AN63" i="1"/>
  <c r="AN62" i="1"/>
  <c r="AN61" i="1"/>
  <c r="AN60" i="1"/>
  <c r="AN59" i="1"/>
  <c r="AN58" i="1"/>
  <c r="AN57" i="1"/>
  <c r="AN56" i="1"/>
  <c r="AN55" i="1"/>
  <c r="AO54" i="1"/>
  <c r="AO53" i="1"/>
  <c r="AO52" i="1"/>
  <c r="AN52" i="1"/>
  <c r="H52" i="1"/>
  <c r="G52" i="1"/>
  <c r="F52" i="1"/>
  <c r="E52" i="1"/>
  <c r="D52" i="1"/>
  <c r="AN53" i="1"/>
  <c r="H53" i="1"/>
  <c r="G53" i="1"/>
  <c r="F53" i="1"/>
  <c r="E53" i="1"/>
  <c r="D53" i="1"/>
  <c r="AN54" i="1"/>
  <c r="AN27" i="1"/>
  <c r="AN26" i="1"/>
  <c r="AO30" i="1"/>
  <c r="AO28" i="1"/>
  <c r="AO27" i="1"/>
  <c r="AO26" i="1"/>
  <c r="AO19" i="1"/>
  <c r="AO88" i="1"/>
  <c r="AO87" i="1"/>
  <c r="AO86" i="1"/>
  <c r="AO85" i="1"/>
  <c r="AO84" i="1"/>
  <c r="AO83" i="1"/>
  <c r="AN88" i="1"/>
  <c r="AN87" i="1"/>
  <c r="AN86" i="1"/>
  <c r="AN85" i="1"/>
  <c r="AN84" i="1"/>
  <c r="AN83" i="1"/>
  <c r="AN14" i="1"/>
  <c r="AN13" i="1"/>
  <c r="AO14" i="1"/>
  <c r="AO13" i="1"/>
  <c r="G52" i="21"/>
  <c r="G62" i="21"/>
  <c r="F66" i="21"/>
  <c r="F68" i="21"/>
  <c r="H77" i="1"/>
  <c r="G77" i="1"/>
  <c r="F77" i="1"/>
  <c r="E77" i="1"/>
  <c r="D77" i="1"/>
  <c r="H76" i="1"/>
  <c r="G76" i="1"/>
  <c r="F76" i="1"/>
  <c r="E76" i="1"/>
  <c r="D76" i="1"/>
  <c r="H75" i="1"/>
  <c r="G75" i="1"/>
  <c r="F75" i="1"/>
  <c r="E75" i="1"/>
  <c r="D75" i="1"/>
  <c r="H74" i="1"/>
  <c r="G74" i="1"/>
  <c r="F74" i="1"/>
  <c r="E74" i="1"/>
  <c r="D74" i="1"/>
  <c r="H73" i="1"/>
  <c r="G73" i="1"/>
  <c r="F73" i="1"/>
  <c r="E73" i="1"/>
  <c r="D73" i="1"/>
  <c r="H72" i="1"/>
  <c r="G72" i="1"/>
  <c r="F72" i="1"/>
  <c r="E72" i="1"/>
  <c r="D72" i="1"/>
  <c r="H71" i="1"/>
  <c r="G71" i="1"/>
  <c r="F71" i="1"/>
  <c r="E71" i="1"/>
  <c r="D71" i="1"/>
  <c r="H70" i="1"/>
  <c r="G70" i="1"/>
  <c r="F70" i="1"/>
  <c r="E70" i="1"/>
  <c r="D70" i="1"/>
  <c r="H69" i="1"/>
  <c r="G69" i="1"/>
  <c r="F69" i="1"/>
  <c r="E69" i="1"/>
  <c r="D69" i="1"/>
  <c r="H68" i="1"/>
  <c r="G68" i="1"/>
  <c r="F68" i="1"/>
  <c r="E68" i="1"/>
  <c r="D68" i="1"/>
  <c r="H67" i="1"/>
  <c r="G67" i="1"/>
  <c r="F67" i="1"/>
  <c r="E67" i="1"/>
  <c r="D67" i="1"/>
  <c r="H66" i="1"/>
  <c r="G66" i="1"/>
  <c r="F66" i="1"/>
  <c r="E66" i="1"/>
  <c r="D66" i="1"/>
  <c r="H65" i="1"/>
  <c r="G65" i="1"/>
  <c r="F65" i="1"/>
  <c r="E65" i="1"/>
  <c r="D65" i="1"/>
  <c r="H64" i="1"/>
  <c r="G64" i="1"/>
  <c r="F64" i="1"/>
  <c r="E64" i="1"/>
  <c r="D64" i="1"/>
  <c r="H63" i="1"/>
  <c r="G63" i="1"/>
  <c r="F63" i="1"/>
  <c r="E63" i="1"/>
  <c r="D63" i="1"/>
  <c r="H62" i="1"/>
  <c r="G62" i="1"/>
  <c r="F62" i="1"/>
  <c r="E62" i="1"/>
  <c r="D62" i="1"/>
  <c r="H61" i="1"/>
  <c r="G61" i="1"/>
  <c r="F61" i="1"/>
  <c r="E61" i="1"/>
  <c r="D61" i="1"/>
  <c r="H60" i="1"/>
  <c r="G60" i="1"/>
  <c r="F60" i="1"/>
  <c r="E60" i="1"/>
  <c r="D60" i="1"/>
  <c r="H59" i="1"/>
  <c r="G59" i="1"/>
  <c r="F59" i="1"/>
  <c r="E59" i="1"/>
  <c r="D59" i="1"/>
  <c r="H58" i="1"/>
  <c r="G58" i="1"/>
  <c r="F58" i="1"/>
  <c r="E58" i="1"/>
  <c r="D58" i="1"/>
  <c r="H57" i="1"/>
  <c r="G57" i="1"/>
  <c r="F57" i="1"/>
  <c r="E57" i="1"/>
  <c r="D57" i="1"/>
  <c r="H56" i="1"/>
  <c r="G56" i="1"/>
  <c r="F56" i="1"/>
  <c r="E56" i="1"/>
  <c r="D56" i="1"/>
  <c r="H55" i="1"/>
  <c r="G55" i="1"/>
  <c r="F55" i="1"/>
  <c r="E55" i="1"/>
  <c r="D55" i="1"/>
  <c r="H54" i="1"/>
  <c r="G54" i="1"/>
  <c r="F54" i="1"/>
  <c r="E54" i="1"/>
  <c r="D54" i="1"/>
  <c r="H51" i="1"/>
  <c r="G51" i="1"/>
  <c r="F51" i="1"/>
  <c r="E51" i="1"/>
  <c r="D51" i="1"/>
  <c r="H50" i="1"/>
  <c r="G50" i="1"/>
  <c r="F50" i="1"/>
  <c r="E50" i="1"/>
  <c r="D50" i="1"/>
  <c r="D49" i="1"/>
  <c r="H49" i="1"/>
  <c r="G49" i="1"/>
  <c r="F49" i="1"/>
  <c r="E49" i="1"/>
  <c r="A13" i="1"/>
  <c r="A14" i="1"/>
  <c r="A15" i="1"/>
  <c r="A16" i="1"/>
  <c r="A17" i="1"/>
  <c r="A18" i="1"/>
  <c r="A19" i="1"/>
  <c r="A20" i="1"/>
  <c r="A21" i="1"/>
  <c r="A22" i="1"/>
  <c r="A23" i="1"/>
  <c r="A24" i="1"/>
  <c r="A25" i="1"/>
  <c r="A26" i="1"/>
  <c r="A27" i="1"/>
  <c r="A28" i="1"/>
  <c r="A29" i="1"/>
  <c r="A30" i="1"/>
  <c r="A31" i="1"/>
  <c r="A32" i="1"/>
  <c r="A33" i="1"/>
  <c r="A34" i="1"/>
  <c r="A35" i="1"/>
  <c r="A36" i="1"/>
  <c r="A37" i="1"/>
  <c r="A38" i="1"/>
  <c r="A39" i="1"/>
  <c r="A40" i="1"/>
  <c r="A41" i="1"/>
  <c r="A42" i="1"/>
  <c r="A43" i="1"/>
  <c r="A44" i="1"/>
  <c r="A45" i="1"/>
  <c r="A46" i="1"/>
  <c r="A47" i="1"/>
  <c r="A48" i="1"/>
  <c r="A49" i="1"/>
  <c r="A50" i="1"/>
  <c r="A51" i="1"/>
  <c r="A52" i="1"/>
  <c r="A53" i="1"/>
  <c r="A54" i="1"/>
  <c r="A55" i="1"/>
  <c r="A56" i="1"/>
  <c r="A57" i="1"/>
  <c r="A58" i="1"/>
  <c r="A59" i="1"/>
  <c r="A60" i="1"/>
  <c r="A61" i="1"/>
  <c r="A62" i="1"/>
  <c r="A63" i="1"/>
  <c r="A64" i="1"/>
  <c r="A65" i="1"/>
  <c r="A66" i="1"/>
  <c r="A67" i="1"/>
  <c r="A68" i="1"/>
  <c r="A69" i="1"/>
  <c r="A70" i="1"/>
  <c r="A71" i="1"/>
  <c r="A72" i="1"/>
  <c r="A73" i="1"/>
  <c r="A74" i="1"/>
  <c r="A75" i="1"/>
  <c r="A76" i="1"/>
  <c r="A77" i="1"/>
  <c r="A78" i="1"/>
  <c r="A79" i="1"/>
  <c r="A80" i="1"/>
  <c r="A81" i="1"/>
  <c r="A82" i="1"/>
  <c r="A83" i="1"/>
  <c r="A84" i="1"/>
  <c r="A85" i="1"/>
  <c r="A86" i="1"/>
  <c r="A87" i="1"/>
  <c r="A88" i="1"/>
  <c r="A89" i="1"/>
  <c r="A90" i="1"/>
  <c r="A91" i="1"/>
  <c r="A92" i="1"/>
  <c r="A93" i="1"/>
  <c r="A94" i="1"/>
  <c r="A95" i="1"/>
  <c r="A96" i="1"/>
  <c r="A97" i="1"/>
  <c r="A98" i="1"/>
  <c r="A99" i="1"/>
  <c r="A100" i="1"/>
  <c r="A101" i="1"/>
  <c r="A102" i="1"/>
  <c r="A103" i="1"/>
  <c r="A104" i="1"/>
  <c r="A105" i="1"/>
  <c r="A106" i="1"/>
  <c r="A107" i="1"/>
  <c r="A108" i="1"/>
  <c r="A109" i="1"/>
  <c r="A110" i="1"/>
  <c r="A111" i="1"/>
  <c r="A112" i="1"/>
  <c r="A113" i="1"/>
  <c r="A114" i="1"/>
  <c r="A115" i="1"/>
  <c r="A116" i="1"/>
  <c r="A117" i="1"/>
  <c r="A118" i="1"/>
  <c r="A119" i="1"/>
  <c r="A120" i="1"/>
  <c r="A121" i="1"/>
  <c r="A122" i="1"/>
  <c r="A123" i="1"/>
  <c r="A124" i="1"/>
  <c r="A125" i="1"/>
  <c r="A126" i="1"/>
  <c r="A127" i="1"/>
  <c r="A128" i="1"/>
  <c r="A129" i="1"/>
  <c r="A130" i="1"/>
  <c r="A131" i="1"/>
  <c r="A132" i="1"/>
  <c r="A133" i="1"/>
  <c r="A134" i="1"/>
  <c r="A135" i="1"/>
  <c r="A136" i="1"/>
  <c r="H347" i="1"/>
  <c r="G347" i="1"/>
  <c r="F347" i="1"/>
  <c r="E347" i="1"/>
  <c r="D347" i="1"/>
  <c r="H346" i="1"/>
  <c r="G346" i="1"/>
  <c r="F346" i="1"/>
  <c r="E346" i="1"/>
  <c r="D346" i="1"/>
  <c r="H345" i="1"/>
  <c r="G345" i="1"/>
  <c r="F345" i="1"/>
  <c r="E345" i="1"/>
  <c r="D345" i="1"/>
  <c r="A137" i="1"/>
  <c r="A138" i="1"/>
  <c r="A139" i="1"/>
  <c r="A140" i="1"/>
  <c r="A141" i="1"/>
  <c r="A142" i="1"/>
  <c r="A143" i="1"/>
  <c r="A144" i="1"/>
  <c r="A145" i="1"/>
  <c r="A146" i="1"/>
  <c r="A147" i="1"/>
  <c r="A148" i="1"/>
  <c r="A149" i="1"/>
  <c r="A150" i="1"/>
  <c r="A151" i="1"/>
  <c r="A152" i="1"/>
  <c r="A153" i="1"/>
  <c r="A154" i="1"/>
  <c r="A155" i="1"/>
  <c r="A156" i="1"/>
  <c r="A157" i="1"/>
  <c r="A158" i="1"/>
  <c r="A159" i="1"/>
  <c r="A160" i="1"/>
  <c r="A161" i="1"/>
  <c r="A162" i="1"/>
  <c r="A163" i="1"/>
  <c r="A164" i="1"/>
  <c r="A165" i="1"/>
  <c r="A166" i="1"/>
  <c r="A167" i="1"/>
  <c r="A168" i="1"/>
  <c r="A169" i="1"/>
  <c r="A170" i="1"/>
  <c r="A171" i="1"/>
  <c r="A172" i="1"/>
  <c r="A173" i="1"/>
  <c r="A174" i="1"/>
  <c r="A175" i="1"/>
  <c r="A176" i="1"/>
  <c r="A177" i="1"/>
  <c r="A178" i="1"/>
  <c r="A179" i="1"/>
  <c r="A180" i="1"/>
  <c r="A181" i="1"/>
  <c r="A182" i="1"/>
  <c r="A183" i="1"/>
  <c r="A184" i="1"/>
  <c r="A185" i="1"/>
  <c r="A186" i="1"/>
  <c r="A187" i="1"/>
  <c r="A188" i="1"/>
  <c r="A189" i="1"/>
  <c r="A190" i="1"/>
  <c r="A191" i="1"/>
  <c r="A192" i="1"/>
  <c r="A193" i="1"/>
  <c r="A194" i="1"/>
  <c r="A195" i="1"/>
  <c r="A196" i="1"/>
  <c r="A197" i="1"/>
  <c r="A198" i="1"/>
  <c r="A199" i="1"/>
  <c r="A200" i="1"/>
  <c r="A201" i="1"/>
  <c r="A202" i="1"/>
  <c r="A203" i="1"/>
  <c r="A204" i="1"/>
  <c r="A205" i="1"/>
  <c r="A206" i="1"/>
  <c r="A207" i="1"/>
  <c r="A208" i="1"/>
  <c r="A209" i="1"/>
  <c r="A210" i="1"/>
  <c r="A211" i="1"/>
  <c r="A212" i="1"/>
  <c r="A213" i="1"/>
  <c r="A214" i="1"/>
  <c r="A215" i="1"/>
  <c r="A216" i="1"/>
  <c r="A217" i="1"/>
  <c r="A218" i="1"/>
  <c r="A219" i="1"/>
  <c r="A220" i="1"/>
  <c r="A221" i="1"/>
  <c r="A222" i="1"/>
  <c r="A223" i="1"/>
  <c r="A224" i="1"/>
  <c r="A225" i="1"/>
  <c r="A226" i="1"/>
  <c r="A227" i="1"/>
  <c r="A228" i="1"/>
  <c r="A229" i="1"/>
  <c r="A230" i="1"/>
  <c r="A231" i="1"/>
  <c r="A232" i="1"/>
  <c r="A233" i="1"/>
  <c r="A234" i="1"/>
  <c r="A235" i="1"/>
  <c r="A236" i="1"/>
  <c r="A237" i="1"/>
  <c r="A238" i="1"/>
  <c r="A239" i="1"/>
  <c r="A240" i="1"/>
  <c r="A241" i="1"/>
  <c r="A242" i="1"/>
  <c r="A243" i="1"/>
  <c r="A244" i="1"/>
  <c r="A245" i="1"/>
  <c r="A246" i="1"/>
  <c r="A247" i="1"/>
  <c r="A248" i="1"/>
  <c r="A249" i="1"/>
  <c r="A250" i="1"/>
  <c r="A251" i="1"/>
  <c r="A252" i="1"/>
  <c r="A253" i="1"/>
  <c r="A254" i="1"/>
  <c r="A255" i="1"/>
  <c r="A256" i="1"/>
  <c r="A257" i="1"/>
  <c r="A258" i="1"/>
  <c r="A259" i="1"/>
  <c r="A260" i="1"/>
  <c r="A261" i="1"/>
  <c r="A262" i="1"/>
  <c r="A263" i="1"/>
  <c r="A264" i="1"/>
  <c r="A265" i="1"/>
  <c r="A266" i="1"/>
  <c r="A267" i="1"/>
  <c r="A268" i="1"/>
  <c r="A269" i="1"/>
  <c r="A270" i="1"/>
  <c r="A271" i="1"/>
  <c r="A272" i="1"/>
  <c r="A273" i="1"/>
  <c r="A274" i="1"/>
  <c r="A275" i="1"/>
  <c r="A276" i="1"/>
  <c r="A277" i="1"/>
  <c r="A278" i="1"/>
  <c r="A279" i="1"/>
  <c r="A280" i="1"/>
  <c r="A281" i="1"/>
  <c r="A282" i="1"/>
  <c r="A283" i="1"/>
  <c r="A284" i="1"/>
  <c r="A285" i="1"/>
  <c r="A286" i="1"/>
  <c r="A287" i="1"/>
  <c r="A288" i="1"/>
  <c r="A289" i="1"/>
  <c r="A290" i="1"/>
  <c r="A291" i="1"/>
  <c r="A292" i="1"/>
  <c r="A293" i="1"/>
  <c r="A294" i="1"/>
  <c r="A295" i="1"/>
  <c r="A296" i="1"/>
  <c r="A297" i="1"/>
  <c r="A298" i="1"/>
  <c r="A299" i="1"/>
  <c r="A300" i="1"/>
  <c r="A301" i="1"/>
  <c r="A302" i="1"/>
  <c r="A303" i="1"/>
  <c r="A304" i="1"/>
  <c r="A305" i="1"/>
  <c r="A306" i="1"/>
  <c r="A307" i="1"/>
  <c r="A308" i="1"/>
  <c r="A309" i="1"/>
  <c r="A310" i="1"/>
  <c r="A311" i="1"/>
  <c r="A312" i="1"/>
  <c r="A313" i="1"/>
  <c r="A314" i="1"/>
  <c r="A315" i="1"/>
  <c r="A316" i="1"/>
  <c r="A317" i="1"/>
  <c r="A318" i="1"/>
  <c r="A319" i="1"/>
  <c r="A320" i="1"/>
  <c r="A321" i="1"/>
  <c r="A322" i="1"/>
  <c r="A323" i="1"/>
  <c r="A324" i="1"/>
  <c r="A325" i="1"/>
  <c r="A326" i="1"/>
  <c r="A327" i="1"/>
  <c r="A328" i="1"/>
  <c r="A329" i="1"/>
  <c r="A330" i="1"/>
  <c r="A331" i="1"/>
  <c r="A332" i="1"/>
  <c r="A333" i="1"/>
  <c r="A334" i="1"/>
  <c r="A335" i="1"/>
  <c r="A336" i="1"/>
  <c r="A337" i="1"/>
  <c r="A338" i="1"/>
  <c r="A339" i="1"/>
  <c r="A340" i="1"/>
  <c r="A341" i="1"/>
  <c r="A342" i="1"/>
  <c r="A343" i="1"/>
  <c r="A344" i="1"/>
  <c r="A345" i="1"/>
  <c r="A346" i="1"/>
  <c r="A347" i="1"/>
  <c r="A348" i="1"/>
  <c r="A349" i="1"/>
  <c r="A350" i="1"/>
  <c r="A351" i="1"/>
  <c r="A352" i="1"/>
  <c r="A353" i="1"/>
  <c r="A354" i="1"/>
  <c r="A355" i="1"/>
  <c r="A356" i="1"/>
  <c r="A357" i="1"/>
  <c r="A358" i="1"/>
  <c r="A359" i="1"/>
  <c r="A360" i="1"/>
  <c r="A361" i="1"/>
  <c r="A362" i="1"/>
  <c r="A363" i="1"/>
  <c r="A364" i="1"/>
  <c r="A365" i="1"/>
  <c r="A366" i="1"/>
  <c r="A367" i="1"/>
  <c r="A368" i="1"/>
  <c r="A369" i="1"/>
  <c r="A370" i="1"/>
  <c r="A371" i="1"/>
  <c r="A372" i="1"/>
  <c r="A373" i="1"/>
  <c r="A374" i="1"/>
  <c r="A375" i="1"/>
  <c r="A376" i="1"/>
  <c r="A377" i="1"/>
  <c r="A378" i="1"/>
  <c r="A379" i="1"/>
  <c r="A380" i="1"/>
  <c r="A381" i="1"/>
  <c r="A382" i="1"/>
  <c r="A383" i="1"/>
  <c r="A384" i="1"/>
  <c r="A385" i="1"/>
  <c r="A386" i="1"/>
  <c r="A387" i="1"/>
  <c r="A388" i="1"/>
  <c r="A389" i="1"/>
  <c r="A390" i="1"/>
  <c r="A391" i="1"/>
  <c r="A392" i="1"/>
  <c r="A393" i="1"/>
  <c r="A394" i="1"/>
  <c r="A395" i="1"/>
  <c r="A396" i="1"/>
  <c r="A397" i="1"/>
  <c r="A398" i="1"/>
  <c r="A399" i="1"/>
  <c r="A400" i="1"/>
  <c r="A401" i="1"/>
  <c r="A402" i="1"/>
  <c r="A403" i="1"/>
  <c r="A404" i="1"/>
  <c r="A405" i="1"/>
  <c r="A406" i="1"/>
  <c r="A407" i="1"/>
  <c r="A408" i="1"/>
  <c r="A409" i="1"/>
  <c r="A410" i="1"/>
  <c r="A411" i="1"/>
  <c r="A412" i="1"/>
  <c r="A413" i="1"/>
  <c r="A414" i="1"/>
  <c r="A415" i="1"/>
  <c r="A416" i="1"/>
  <c r="A417" i="1"/>
  <c r="A418" i="1"/>
  <c r="A419" i="1"/>
  <c r="A420" i="1"/>
  <c r="A421" i="1"/>
  <c r="A422" i="1"/>
  <c r="A423" i="1"/>
  <c r="A424" i="1"/>
  <c r="A425" i="1"/>
  <c r="A426" i="1"/>
  <c r="A427" i="1"/>
  <c r="A428" i="1"/>
  <c r="A429" i="1"/>
  <c r="A430" i="1"/>
  <c r="A431" i="1"/>
  <c r="A432" i="1"/>
  <c r="A433" i="1"/>
  <c r="A434" i="1"/>
  <c r="A435" i="1"/>
  <c r="A436" i="1"/>
  <c r="A437" i="1"/>
  <c r="A438" i="1"/>
  <c r="A439" i="1"/>
  <c r="A440" i="1"/>
  <c r="A441" i="1"/>
  <c r="A442" i="1"/>
  <c r="A443" i="1"/>
  <c r="A444" i="1"/>
  <c r="A445" i="1"/>
  <c r="A446" i="1"/>
  <c r="A447" i="1"/>
  <c r="A448" i="1"/>
  <c r="A449" i="1"/>
  <c r="A450" i="1"/>
  <c r="A451" i="1"/>
  <c r="A452" i="1"/>
  <c r="A453" i="1"/>
  <c r="A454" i="1"/>
  <c r="A455" i="1"/>
  <c r="A456" i="1"/>
  <c r="A457" i="1"/>
  <c r="A458" i="1"/>
  <c r="A459" i="1"/>
  <c r="A460" i="1"/>
  <c r="A461" i="1"/>
  <c r="A462" i="1"/>
  <c r="A463" i="1"/>
  <c r="A464" i="1"/>
  <c r="A465" i="1"/>
  <c r="A466" i="1"/>
  <c r="A467" i="1"/>
  <c r="A468" i="1"/>
  <c r="A469" i="1"/>
  <c r="A470" i="1"/>
  <c r="A471" i="1"/>
  <c r="A472" i="1"/>
  <c r="A473" i="1"/>
  <c r="A474" i="1"/>
  <c r="A475" i="1"/>
  <c r="A476" i="1"/>
  <c r="A477" i="1"/>
  <c r="A478" i="1"/>
  <c r="A479" i="1"/>
  <c r="A480" i="1"/>
  <c r="A481" i="1"/>
  <c r="A482" i="1"/>
  <c r="A483" i="1"/>
  <c r="A484" i="1"/>
  <c r="A485" i="1"/>
  <c r="A486" i="1"/>
  <c r="A487" i="1"/>
  <c r="A488" i="1"/>
  <c r="A489" i="1"/>
  <c r="A490" i="1"/>
  <c r="A491" i="1"/>
  <c r="A492" i="1"/>
  <c r="A493" i="1"/>
  <c r="A494" i="1"/>
  <c r="A495" i="1"/>
  <c r="A496" i="1"/>
  <c r="A497" i="1"/>
  <c r="A498" i="1"/>
  <c r="A499" i="1"/>
  <c r="A500" i="1"/>
  <c r="D62" i="21"/>
  <c r="D48" i="21"/>
  <c r="D26" i="21"/>
  <c r="H12" i="1"/>
  <c r="AN15" i="1"/>
  <c r="AN16" i="1"/>
  <c r="AN17" i="1"/>
  <c r="AN18" i="1"/>
  <c r="AN19" i="1"/>
  <c r="AN20" i="1"/>
  <c r="AN25" i="1"/>
  <c r="AN28" i="1"/>
  <c r="AN123" i="1"/>
  <c r="AN124" i="1"/>
  <c r="AN125" i="1"/>
  <c r="AN126" i="1"/>
  <c r="AN127" i="1"/>
  <c r="AN128" i="1"/>
  <c r="AN78" i="1"/>
  <c r="AN79" i="1"/>
  <c r="AN80" i="1"/>
  <c r="AN81" i="1"/>
  <c r="AN29" i="1"/>
  <c r="AN82" i="1"/>
  <c r="AN30" i="1"/>
  <c r="AN366" i="1"/>
  <c r="AN367" i="1"/>
  <c r="AN368" i="1"/>
  <c r="AN369" i="1"/>
  <c r="AN370" i="1"/>
  <c r="AN371" i="1"/>
  <c r="AN372" i="1"/>
  <c r="AN373" i="1"/>
  <c r="AN374" i="1"/>
  <c r="AN375" i="1"/>
  <c r="AN376" i="1"/>
  <c r="AN377" i="1"/>
  <c r="AN378" i="1"/>
  <c r="AN379" i="1"/>
  <c r="AN380" i="1"/>
  <c r="AN381" i="1"/>
  <c r="AN382" i="1"/>
  <c r="AN383" i="1"/>
  <c r="AN384" i="1"/>
  <c r="AN385" i="1"/>
  <c r="AN348" i="1"/>
  <c r="AN349" i="1"/>
  <c r="AN350" i="1"/>
  <c r="AN351" i="1"/>
  <c r="AN352" i="1"/>
  <c r="AN46" i="1"/>
  <c r="AN47" i="1"/>
  <c r="AN387" i="1"/>
  <c r="AN388" i="1"/>
  <c r="AN389" i="1"/>
  <c r="AN390" i="1"/>
  <c r="AN391" i="1"/>
  <c r="AN392" i="1"/>
  <c r="AN393" i="1"/>
  <c r="AN394" i="1"/>
  <c r="AN395" i="1"/>
  <c r="AN396" i="1"/>
  <c r="AN397" i="1"/>
  <c r="AN398" i="1"/>
  <c r="AN399" i="1"/>
  <c r="AN400" i="1"/>
  <c r="AN401" i="1"/>
  <c r="AN402" i="1"/>
  <c r="AN403" i="1"/>
  <c r="AN404" i="1"/>
  <c r="AN405" i="1"/>
  <c r="AN406" i="1"/>
  <c r="AN407" i="1"/>
  <c r="AN408" i="1"/>
  <c r="AN464" i="1"/>
  <c r="AN465" i="1"/>
  <c r="AN466" i="1"/>
  <c r="AN467" i="1"/>
  <c r="AN468" i="1"/>
  <c r="AN12" i="1"/>
  <c r="S12" i="1"/>
  <c r="T12" i="1"/>
  <c r="AO468" i="1"/>
  <c r="AO467" i="1"/>
  <c r="AO466" i="1"/>
  <c r="AO465" i="1"/>
  <c r="AO464" i="1"/>
  <c r="AO408" i="1"/>
  <c r="AO407" i="1"/>
  <c r="AO406" i="1"/>
  <c r="AO405" i="1"/>
  <c r="AO404" i="1"/>
  <c r="AO403" i="1"/>
  <c r="AO402" i="1"/>
  <c r="AO401" i="1"/>
  <c r="AO400" i="1"/>
  <c r="AO399" i="1"/>
  <c r="AO398" i="1"/>
  <c r="AO397" i="1"/>
  <c r="AO396" i="1"/>
  <c r="AO395" i="1"/>
  <c r="AO394" i="1"/>
  <c r="AO393" i="1"/>
  <c r="AO392" i="1"/>
  <c r="AO391" i="1"/>
  <c r="AO390" i="1"/>
  <c r="AO389" i="1"/>
  <c r="AO388" i="1"/>
  <c r="AO387" i="1"/>
  <c r="AO386" i="1"/>
  <c r="AO47" i="1"/>
  <c r="AO46" i="1"/>
  <c r="AO352" i="1"/>
  <c r="AO351" i="1"/>
  <c r="AO350" i="1"/>
  <c r="AO349" i="1"/>
  <c r="AO348" i="1"/>
  <c r="AO385" i="1"/>
  <c r="AO384" i="1"/>
  <c r="AO383" i="1"/>
  <c r="AO382" i="1"/>
  <c r="AO381" i="1"/>
  <c r="AO380" i="1"/>
  <c r="AO379" i="1"/>
  <c r="AO378" i="1"/>
  <c r="AO377" i="1"/>
  <c r="AO376" i="1"/>
  <c r="AO375" i="1"/>
  <c r="AO374" i="1"/>
  <c r="AO373" i="1"/>
  <c r="AO372" i="1"/>
  <c r="AO371" i="1"/>
  <c r="AO370" i="1"/>
  <c r="AO369" i="1"/>
  <c r="AO368" i="1"/>
  <c r="AO367" i="1"/>
  <c r="AO366" i="1"/>
  <c r="AO82" i="1"/>
  <c r="AO29" i="1"/>
  <c r="AO81" i="1"/>
  <c r="AO80" i="1"/>
  <c r="AO79" i="1"/>
  <c r="AO78" i="1"/>
  <c r="AO128" i="1"/>
  <c r="AO127" i="1"/>
  <c r="AO126" i="1"/>
  <c r="AO125" i="1"/>
  <c r="AO124" i="1"/>
  <c r="AO123" i="1"/>
  <c r="AO25" i="1"/>
  <c r="AO20" i="1"/>
  <c r="AO18" i="1"/>
  <c r="AO17" i="1"/>
  <c r="AO16" i="1"/>
  <c r="AO15" i="1"/>
  <c r="AO12" i="1"/>
  <c r="C96" i="5"/>
  <c r="F96" i="5"/>
  <c r="M96" i="5"/>
  <c r="P96" i="5"/>
  <c r="Q96" i="5"/>
  <c r="S96" i="5"/>
  <c r="T96" i="5"/>
  <c r="V96" i="5"/>
  <c r="W96" i="5"/>
  <c r="X96" i="5"/>
  <c r="C97" i="5"/>
  <c r="F97" i="5"/>
  <c r="M97" i="5"/>
  <c r="P97" i="5"/>
  <c r="Q97" i="5"/>
  <c r="S97" i="5"/>
  <c r="T97" i="5"/>
  <c r="V97" i="5"/>
  <c r="W97" i="5"/>
  <c r="X97" i="5"/>
  <c r="C98" i="5"/>
  <c r="F98" i="5"/>
  <c r="M98" i="5"/>
  <c r="P98" i="5"/>
  <c r="Q98" i="5"/>
  <c r="S98" i="5"/>
  <c r="T98" i="5"/>
  <c r="V98" i="5"/>
  <c r="W98" i="5"/>
  <c r="X98" i="5"/>
  <c r="C99" i="5"/>
  <c r="F99" i="5"/>
  <c r="M99" i="5"/>
  <c r="P99" i="5"/>
  <c r="Q99" i="5"/>
  <c r="S99" i="5"/>
  <c r="T99" i="5"/>
  <c r="V99" i="5"/>
  <c r="W99" i="5"/>
  <c r="X99" i="5"/>
  <c r="C100" i="5"/>
  <c r="F100" i="5"/>
  <c r="M100" i="5"/>
  <c r="P100" i="5"/>
  <c r="Q100" i="5"/>
  <c r="S100" i="5"/>
  <c r="T100" i="5"/>
  <c r="V100" i="5"/>
  <c r="W100" i="5"/>
  <c r="X100" i="5"/>
  <c r="C101" i="5"/>
  <c r="F101" i="5"/>
  <c r="M101" i="5"/>
  <c r="P101" i="5"/>
  <c r="Q101" i="5"/>
  <c r="S101" i="5"/>
  <c r="T101" i="5"/>
  <c r="V101" i="5"/>
  <c r="W101" i="5"/>
  <c r="X101" i="5"/>
  <c r="C102" i="5"/>
  <c r="F102" i="5"/>
  <c r="M102" i="5"/>
  <c r="P102" i="5"/>
  <c r="Q102" i="5"/>
  <c r="S102" i="5"/>
  <c r="T102" i="5"/>
  <c r="V102" i="5"/>
  <c r="W102" i="5"/>
  <c r="X102" i="5"/>
  <c r="C103" i="5"/>
  <c r="F103" i="5"/>
  <c r="M103" i="5"/>
  <c r="P103" i="5"/>
  <c r="Q103" i="5"/>
  <c r="S103" i="5"/>
  <c r="T103" i="5"/>
  <c r="V103" i="5"/>
  <c r="W103" i="5"/>
  <c r="X103" i="5"/>
  <c r="C104" i="5"/>
  <c r="F104" i="5"/>
  <c r="M104" i="5"/>
  <c r="P104" i="5"/>
  <c r="Q104" i="5"/>
  <c r="S104" i="5"/>
  <c r="T104" i="5"/>
  <c r="V104" i="5"/>
  <c r="W104" i="5"/>
  <c r="X104" i="5"/>
  <c r="C105" i="5"/>
  <c r="F105" i="5"/>
  <c r="M105" i="5"/>
  <c r="P105" i="5"/>
  <c r="Q105" i="5"/>
  <c r="S105" i="5"/>
  <c r="T105" i="5"/>
  <c r="V105" i="5"/>
  <c r="W105" i="5"/>
  <c r="X105" i="5"/>
  <c r="C106" i="5"/>
  <c r="F106" i="5"/>
  <c r="M106" i="5"/>
  <c r="P106" i="5"/>
  <c r="Q106" i="5"/>
  <c r="S106" i="5"/>
  <c r="T106" i="5"/>
  <c r="V106" i="5"/>
  <c r="W106" i="5"/>
  <c r="X106" i="5"/>
  <c r="C107" i="5"/>
  <c r="F107" i="5"/>
  <c r="M107" i="5"/>
  <c r="P107" i="5"/>
  <c r="Q107" i="5"/>
  <c r="S107" i="5"/>
  <c r="T107" i="5"/>
  <c r="V107" i="5"/>
  <c r="W107" i="5"/>
  <c r="X107" i="5"/>
  <c r="C108" i="5"/>
  <c r="F108" i="5"/>
  <c r="M108" i="5"/>
  <c r="P108" i="5"/>
  <c r="Q108" i="5"/>
  <c r="S108" i="5"/>
  <c r="T108" i="5"/>
  <c r="V108" i="5"/>
  <c r="W108" i="5"/>
  <c r="X108" i="5"/>
  <c r="C109" i="5"/>
  <c r="F109" i="5"/>
  <c r="M109" i="5"/>
  <c r="P109" i="5"/>
  <c r="Q109" i="5"/>
  <c r="S109" i="5"/>
  <c r="T109" i="5"/>
  <c r="V109" i="5"/>
  <c r="W109" i="5"/>
  <c r="X109" i="5"/>
  <c r="C110" i="5"/>
  <c r="F110" i="5"/>
  <c r="M110" i="5"/>
  <c r="P110" i="5"/>
  <c r="Q110" i="5"/>
  <c r="S110" i="5"/>
  <c r="T110" i="5"/>
  <c r="V110" i="5"/>
  <c r="W110" i="5"/>
  <c r="X110" i="5"/>
  <c r="C111" i="5"/>
  <c r="F111" i="5"/>
  <c r="M111" i="5"/>
  <c r="P111" i="5"/>
  <c r="Q111" i="5"/>
  <c r="S111" i="5"/>
  <c r="T111" i="5"/>
  <c r="V111" i="5"/>
  <c r="W111" i="5"/>
  <c r="X111" i="5"/>
  <c r="C112" i="5"/>
  <c r="F112" i="5"/>
  <c r="M112" i="5"/>
  <c r="P112" i="5"/>
  <c r="Q112" i="5"/>
  <c r="S112" i="5"/>
  <c r="T112" i="5"/>
  <c r="V112" i="5"/>
  <c r="W112" i="5"/>
  <c r="X112" i="5"/>
  <c r="C113" i="5"/>
  <c r="F113" i="5"/>
  <c r="M113" i="5"/>
  <c r="P113" i="5"/>
  <c r="Q113" i="5"/>
  <c r="S113" i="5"/>
  <c r="T113" i="5"/>
  <c r="V113" i="5"/>
  <c r="W113" i="5"/>
  <c r="X113" i="5"/>
  <c r="C114" i="5"/>
  <c r="F114" i="5"/>
  <c r="M114" i="5"/>
  <c r="P114" i="5"/>
  <c r="Q114" i="5"/>
  <c r="S114" i="5"/>
  <c r="T114" i="5"/>
  <c r="V114" i="5"/>
  <c r="W114" i="5"/>
  <c r="X114" i="5"/>
  <c r="C115" i="5"/>
  <c r="F115" i="5"/>
  <c r="M115" i="5"/>
  <c r="P115" i="5"/>
  <c r="Q115" i="5"/>
  <c r="S115" i="5"/>
  <c r="T115" i="5"/>
  <c r="V115" i="5"/>
  <c r="W115" i="5"/>
  <c r="X115" i="5"/>
  <c r="C116" i="5"/>
  <c r="F116" i="5"/>
  <c r="M116" i="5"/>
  <c r="P116" i="5"/>
  <c r="Q116" i="5"/>
  <c r="S116" i="5"/>
  <c r="T116" i="5"/>
  <c r="V116" i="5"/>
  <c r="W116" i="5"/>
  <c r="X116"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24" i="5"/>
  <c r="X25" i="5"/>
  <c r="X26" i="5"/>
  <c r="X27" i="5"/>
  <c r="X28" i="5"/>
  <c r="X29" i="5"/>
  <c r="X30" i="5"/>
  <c r="X31" i="5"/>
  <c r="X32" i="5"/>
  <c r="X33" i="5"/>
  <c r="X34" i="5"/>
  <c r="X35" i="5"/>
  <c r="X36" i="5"/>
  <c r="X37" i="5"/>
  <c r="X38" i="5"/>
  <c r="X39" i="5"/>
  <c r="X40" i="5"/>
  <c r="X41" i="5"/>
  <c r="X42" i="5"/>
  <c r="X43" i="5"/>
  <c r="X44" i="5"/>
  <c r="X45" i="5"/>
  <c r="X46" i="5"/>
  <c r="X47" i="5"/>
  <c r="X48" i="5"/>
  <c r="X49" i="5"/>
  <c r="X50" i="5"/>
  <c r="X51" i="5"/>
  <c r="X52" i="5"/>
  <c r="X53" i="5"/>
  <c r="X54" i="5"/>
  <c r="X55" i="5"/>
  <c r="X56" i="5"/>
  <c r="X57" i="5"/>
  <c r="X58" i="5"/>
  <c r="X59" i="5"/>
  <c r="X60" i="5"/>
  <c r="X61" i="5"/>
  <c r="X62" i="5"/>
  <c r="X63" i="5"/>
  <c r="X64" i="5"/>
  <c r="X65" i="5"/>
  <c r="X66" i="5"/>
  <c r="X67" i="5"/>
  <c r="X68" i="5"/>
  <c r="X69" i="5"/>
  <c r="X70" i="5"/>
  <c r="X71" i="5"/>
  <c r="X72" i="5"/>
  <c r="X73" i="5"/>
  <c r="X74" i="5"/>
  <c r="X75" i="5"/>
  <c r="X76" i="5"/>
  <c r="X77" i="5"/>
  <c r="X78" i="5"/>
  <c r="X79" i="5"/>
  <c r="X80" i="5"/>
  <c r="X81" i="5"/>
  <c r="X82" i="5"/>
  <c r="X83" i="5"/>
  <c r="X84" i="5"/>
  <c r="X85" i="5"/>
  <c r="X86" i="5"/>
  <c r="X87" i="5"/>
  <c r="X88" i="5"/>
  <c r="X89" i="5"/>
  <c r="X90" i="5"/>
  <c r="X91" i="5"/>
  <c r="X92" i="5"/>
  <c r="X93" i="5"/>
  <c r="X94" i="5"/>
  <c r="X95" i="5"/>
  <c r="X24" i="5"/>
  <c r="W25" i="5"/>
  <c r="W26" i="5"/>
  <c r="W27" i="5"/>
  <c r="W28" i="5"/>
  <c r="W29" i="5"/>
  <c r="W30" i="5"/>
  <c r="W31" i="5"/>
  <c r="W32" i="5"/>
  <c r="W33" i="5"/>
  <c r="W34" i="5"/>
  <c r="W35" i="5"/>
  <c r="W36" i="5"/>
  <c r="W37" i="5"/>
  <c r="W38" i="5"/>
  <c r="W39" i="5"/>
  <c r="W40" i="5"/>
  <c r="W41" i="5"/>
  <c r="W42" i="5"/>
  <c r="W43" i="5"/>
  <c r="W44" i="5"/>
  <c r="W45" i="5"/>
  <c r="W46" i="5"/>
  <c r="W47" i="5"/>
  <c r="W48" i="5"/>
  <c r="W49" i="5"/>
  <c r="W50" i="5"/>
  <c r="W51" i="5"/>
  <c r="W52" i="5"/>
  <c r="W53" i="5"/>
  <c r="W54" i="5"/>
  <c r="W55" i="5"/>
  <c r="W56" i="5"/>
  <c r="W57" i="5"/>
  <c r="W58" i="5"/>
  <c r="W59" i="5"/>
  <c r="W60" i="5"/>
  <c r="W61" i="5"/>
  <c r="W62" i="5"/>
  <c r="W63" i="5"/>
  <c r="W64" i="5"/>
  <c r="W65" i="5"/>
  <c r="W66" i="5"/>
  <c r="W67" i="5"/>
  <c r="W68" i="5"/>
  <c r="W69" i="5"/>
  <c r="W70" i="5"/>
  <c r="W71" i="5"/>
  <c r="W72" i="5"/>
  <c r="W73" i="5"/>
  <c r="W74" i="5"/>
  <c r="W75" i="5"/>
  <c r="W76" i="5"/>
  <c r="W77" i="5"/>
  <c r="W78" i="5"/>
  <c r="W79" i="5"/>
  <c r="W80" i="5"/>
  <c r="W81" i="5"/>
  <c r="W82" i="5"/>
  <c r="W83" i="5"/>
  <c r="W84" i="5"/>
  <c r="W85" i="5"/>
  <c r="W86" i="5"/>
  <c r="W87" i="5"/>
  <c r="W88" i="5"/>
  <c r="W89" i="5"/>
  <c r="W90" i="5"/>
  <c r="W91" i="5"/>
  <c r="W92" i="5"/>
  <c r="W93" i="5"/>
  <c r="W94" i="5"/>
  <c r="W95" i="5"/>
  <c r="W24" i="5"/>
  <c r="V25" i="5"/>
  <c r="V26" i="5"/>
  <c r="V27" i="5"/>
  <c r="V28" i="5"/>
  <c r="V29" i="5"/>
  <c r="V30" i="5"/>
  <c r="V31" i="5"/>
  <c r="V32" i="5"/>
  <c r="V33" i="5"/>
  <c r="V34" i="5"/>
  <c r="V35" i="5"/>
  <c r="V36" i="5"/>
  <c r="V37" i="5"/>
  <c r="V38" i="5"/>
  <c r="V39" i="5"/>
  <c r="V40" i="5"/>
  <c r="V41" i="5"/>
  <c r="V42" i="5"/>
  <c r="V43" i="5"/>
  <c r="V44" i="5"/>
  <c r="V45" i="5"/>
  <c r="V46" i="5"/>
  <c r="V47" i="5"/>
  <c r="V48" i="5"/>
  <c r="V49" i="5"/>
  <c r="V50" i="5"/>
  <c r="V51" i="5"/>
  <c r="V52" i="5"/>
  <c r="V53" i="5"/>
  <c r="V54" i="5"/>
  <c r="V55" i="5"/>
  <c r="V56" i="5"/>
  <c r="V57" i="5"/>
  <c r="V58" i="5"/>
  <c r="V59" i="5"/>
  <c r="V60" i="5"/>
  <c r="V61" i="5"/>
  <c r="V62" i="5"/>
  <c r="V63" i="5"/>
  <c r="V64" i="5"/>
  <c r="V65" i="5"/>
  <c r="V66" i="5"/>
  <c r="V67" i="5"/>
  <c r="V68" i="5"/>
  <c r="V69" i="5"/>
  <c r="V70" i="5"/>
  <c r="V71" i="5"/>
  <c r="V72" i="5"/>
  <c r="V73" i="5"/>
  <c r="V74" i="5"/>
  <c r="V75" i="5"/>
  <c r="V76" i="5"/>
  <c r="V77" i="5"/>
  <c r="V78" i="5"/>
  <c r="V79" i="5"/>
  <c r="V80" i="5"/>
  <c r="V81" i="5"/>
  <c r="V82" i="5"/>
  <c r="V83" i="5"/>
  <c r="V84" i="5"/>
  <c r="V85" i="5"/>
  <c r="V86" i="5"/>
  <c r="V87" i="5"/>
  <c r="V88" i="5"/>
  <c r="V89" i="5"/>
  <c r="V90" i="5"/>
  <c r="V91" i="5"/>
  <c r="V92" i="5"/>
  <c r="V93" i="5"/>
  <c r="V94" i="5"/>
  <c r="V95" i="5"/>
  <c r="V24" i="5"/>
  <c r="T25" i="5"/>
  <c r="T26" i="5"/>
  <c r="T27" i="5"/>
  <c r="T28" i="5"/>
  <c r="T29" i="5"/>
  <c r="T30" i="5"/>
  <c r="T31" i="5"/>
  <c r="T32" i="5"/>
  <c r="T33" i="5"/>
  <c r="T34" i="5"/>
  <c r="T35" i="5"/>
  <c r="T36" i="5"/>
  <c r="T37" i="5"/>
  <c r="T38" i="5"/>
  <c r="T39" i="5"/>
  <c r="T40" i="5"/>
  <c r="T41" i="5"/>
  <c r="T42" i="5"/>
  <c r="T43" i="5"/>
  <c r="T44" i="5"/>
  <c r="T45" i="5"/>
  <c r="T46" i="5"/>
  <c r="T47" i="5"/>
  <c r="T48" i="5"/>
  <c r="T49" i="5"/>
  <c r="T50" i="5"/>
  <c r="T51" i="5"/>
  <c r="T52" i="5"/>
  <c r="T53" i="5"/>
  <c r="T54" i="5"/>
  <c r="T55" i="5"/>
  <c r="T56" i="5"/>
  <c r="T57" i="5"/>
  <c r="T58" i="5"/>
  <c r="T59" i="5"/>
  <c r="T60" i="5"/>
  <c r="T61" i="5"/>
  <c r="T62" i="5"/>
  <c r="T63" i="5"/>
  <c r="T64" i="5"/>
  <c r="T65" i="5"/>
  <c r="T66" i="5"/>
  <c r="T67" i="5"/>
  <c r="T68" i="5"/>
  <c r="T69" i="5"/>
  <c r="T70" i="5"/>
  <c r="T71" i="5"/>
  <c r="T72" i="5"/>
  <c r="T73" i="5"/>
  <c r="T74" i="5"/>
  <c r="T75" i="5"/>
  <c r="T76" i="5"/>
  <c r="T77" i="5"/>
  <c r="T78" i="5"/>
  <c r="T79" i="5"/>
  <c r="T80" i="5"/>
  <c r="T81" i="5"/>
  <c r="T82" i="5"/>
  <c r="T83" i="5"/>
  <c r="T84" i="5"/>
  <c r="T85" i="5"/>
  <c r="T86" i="5"/>
  <c r="T87" i="5"/>
  <c r="T88" i="5"/>
  <c r="T89" i="5"/>
  <c r="T90" i="5"/>
  <c r="T91" i="5"/>
  <c r="T92" i="5"/>
  <c r="T93" i="5"/>
  <c r="T94" i="5"/>
  <c r="T95" i="5"/>
  <c r="T24" i="5"/>
  <c r="S25" i="5"/>
  <c r="S26" i="5"/>
  <c r="S27" i="5"/>
  <c r="S28" i="5"/>
  <c r="S29" i="5"/>
  <c r="S30" i="5"/>
  <c r="S31" i="5"/>
  <c r="S32" i="5"/>
  <c r="S33" i="5"/>
  <c r="S34" i="5"/>
  <c r="S35" i="5"/>
  <c r="S36" i="5"/>
  <c r="S37" i="5"/>
  <c r="S38" i="5"/>
  <c r="S39" i="5"/>
  <c r="S40" i="5"/>
  <c r="S41" i="5"/>
  <c r="S42" i="5"/>
  <c r="S43" i="5"/>
  <c r="S44" i="5"/>
  <c r="S45" i="5"/>
  <c r="S46" i="5"/>
  <c r="S47" i="5"/>
  <c r="S48" i="5"/>
  <c r="S49" i="5"/>
  <c r="S50" i="5"/>
  <c r="S51" i="5"/>
  <c r="S52" i="5"/>
  <c r="S53" i="5"/>
  <c r="S54" i="5"/>
  <c r="S55" i="5"/>
  <c r="S56" i="5"/>
  <c r="S57" i="5"/>
  <c r="S58" i="5"/>
  <c r="S59" i="5"/>
  <c r="S60" i="5"/>
  <c r="S61" i="5"/>
  <c r="S62" i="5"/>
  <c r="S63" i="5"/>
  <c r="S64" i="5"/>
  <c r="S65" i="5"/>
  <c r="S66" i="5"/>
  <c r="S67" i="5"/>
  <c r="S68" i="5"/>
  <c r="S69" i="5"/>
  <c r="S70" i="5"/>
  <c r="S71" i="5"/>
  <c r="S72" i="5"/>
  <c r="S73" i="5"/>
  <c r="S74" i="5"/>
  <c r="S75" i="5"/>
  <c r="S76" i="5"/>
  <c r="S77" i="5"/>
  <c r="S78" i="5"/>
  <c r="S79" i="5"/>
  <c r="S80" i="5"/>
  <c r="S81" i="5"/>
  <c r="S82" i="5"/>
  <c r="S83" i="5"/>
  <c r="S84" i="5"/>
  <c r="S85" i="5"/>
  <c r="S86" i="5"/>
  <c r="S87" i="5"/>
  <c r="S88" i="5"/>
  <c r="S89" i="5"/>
  <c r="S90" i="5"/>
  <c r="S91" i="5"/>
  <c r="S92" i="5"/>
  <c r="S93" i="5"/>
  <c r="S94" i="5"/>
  <c r="S95" i="5"/>
  <c r="S24" i="5"/>
  <c r="Q25" i="5"/>
  <c r="Q26" i="5"/>
  <c r="Q27" i="5"/>
  <c r="Q28" i="5"/>
  <c r="Q29" i="5"/>
  <c r="Q30" i="5"/>
  <c r="Q31" i="5"/>
  <c r="Q32" i="5"/>
  <c r="Q33" i="5"/>
  <c r="Q34" i="5"/>
  <c r="Q35" i="5"/>
  <c r="Q36" i="5"/>
  <c r="Q37" i="5"/>
  <c r="Q38" i="5"/>
  <c r="Q39" i="5"/>
  <c r="Q40" i="5"/>
  <c r="Q41" i="5"/>
  <c r="Q42" i="5"/>
  <c r="Q43" i="5"/>
  <c r="Q44" i="5"/>
  <c r="Q45" i="5"/>
  <c r="Q46" i="5"/>
  <c r="Q47" i="5"/>
  <c r="Q48" i="5"/>
  <c r="Q49" i="5"/>
  <c r="Q50" i="5"/>
  <c r="Q51" i="5"/>
  <c r="Q52" i="5"/>
  <c r="Q53" i="5"/>
  <c r="Q54" i="5"/>
  <c r="Q55" i="5"/>
  <c r="Q56" i="5"/>
  <c r="Q57" i="5"/>
  <c r="Q58" i="5"/>
  <c r="Q59" i="5"/>
  <c r="Q60" i="5"/>
  <c r="Q61" i="5"/>
  <c r="Q62" i="5"/>
  <c r="Q63" i="5"/>
  <c r="Q64" i="5"/>
  <c r="Q65" i="5"/>
  <c r="Q66" i="5"/>
  <c r="Q67" i="5"/>
  <c r="Q68" i="5"/>
  <c r="Q69" i="5"/>
  <c r="Q70" i="5"/>
  <c r="Q71" i="5"/>
  <c r="Q72" i="5"/>
  <c r="Q73" i="5"/>
  <c r="Q74" i="5"/>
  <c r="Q75" i="5"/>
  <c r="Q76" i="5"/>
  <c r="Q77" i="5"/>
  <c r="Q78" i="5"/>
  <c r="Q79" i="5"/>
  <c r="Q80" i="5"/>
  <c r="Q81" i="5"/>
  <c r="Q82" i="5"/>
  <c r="Q83" i="5"/>
  <c r="Q84" i="5"/>
  <c r="Q85" i="5"/>
  <c r="Q86" i="5"/>
  <c r="Q87" i="5"/>
  <c r="Q88" i="5"/>
  <c r="Q89" i="5"/>
  <c r="Q90" i="5"/>
  <c r="Q91" i="5"/>
  <c r="Q92" i="5"/>
  <c r="Q93" i="5"/>
  <c r="Q94" i="5"/>
  <c r="Q95" i="5"/>
  <c r="Q24" i="5"/>
  <c r="P25" i="5"/>
  <c r="P26" i="5"/>
  <c r="P27" i="5"/>
  <c r="P28" i="5"/>
  <c r="P29" i="5"/>
  <c r="P30" i="5"/>
  <c r="P31" i="5"/>
  <c r="P32" i="5"/>
  <c r="P33" i="5"/>
  <c r="P34" i="5"/>
  <c r="P35" i="5"/>
  <c r="P36" i="5"/>
  <c r="P37" i="5"/>
  <c r="P38" i="5"/>
  <c r="P39" i="5"/>
  <c r="P40" i="5"/>
  <c r="P41" i="5"/>
  <c r="P42" i="5"/>
  <c r="P43" i="5"/>
  <c r="P44" i="5"/>
  <c r="P45" i="5"/>
  <c r="P46" i="5"/>
  <c r="P47" i="5"/>
  <c r="P48" i="5"/>
  <c r="P49" i="5"/>
  <c r="P50" i="5"/>
  <c r="P51" i="5"/>
  <c r="P52" i="5"/>
  <c r="P53" i="5"/>
  <c r="P54" i="5"/>
  <c r="P55" i="5"/>
  <c r="P56" i="5"/>
  <c r="P57" i="5"/>
  <c r="P58" i="5"/>
  <c r="P59" i="5"/>
  <c r="P60" i="5"/>
  <c r="P61" i="5"/>
  <c r="P62" i="5"/>
  <c r="P63" i="5"/>
  <c r="P64" i="5"/>
  <c r="P65" i="5"/>
  <c r="P66" i="5"/>
  <c r="P67" i="5"/>
  <c r="P68" i="5"/>
  <c r="P69" i="5"/>
  <c r="P70" i="5"/>
  <c r="P71" i="5"/>
  <c r="P72" i="5"/>
  <c r="P73" i="5"/>
  <c r="P74" i="5"/>
  <c r="P75" i="5"/>
  <c r="P76" i="5"/>
  <c r="P77" i="5"/>
  <c r="P78" i="5"/>
  <c r="P79" i="5"/>
  <c r="P80" i="5"/>
  <c r="P81" i="5"/>
  <c r="P82" i="5"/>
  <c r="P83" i="5"/>
  <c r="P84" i="5"/>
  <c r="P85" i="5"/>
  <c r="P86" i="5"/>
  <c r="P87" i="5"/>
  <c r="P88" i="5"/>
  <c r="P89" i="5"/>
  <c r="P90" i="5"/>
  <c r="P91" i="5"/>
  <c r="P92" i="5"/>
  <c r="P93" i="5"/>
  <c r="P94" i="5"/>
  <c r="P95" i="5"/>
  <c r="P24" i="5"/>
  <c r="M25" i="5"/>
  <c r="M26" i="5"/>
  <c r="M27" i="5"/>
  <c r="M28" i="5"/>
  <c r="M29" i="5"/>
  <c r="M30" i="5"/>
  <c r="M31" i="5"/>
  <c r="M32" i="5"/>
  <c r="M33" i="5"/>
  <c r="M34" i="5"/>
  <c r="M35" i="5"/>
  <c r="M36" i="5"/>
  <c r="M37" i="5"/>
  <c r="M38" i="5"/>
  <c r="M39" i="5"/>
  <c r="M40" i="5"/>
  <c r="M41" i="5"/>
  <c r="M42" i="5"/>
  <c r="M43" i="5"/>
  <c r="M44" i="5"/>
  <c r="M45" i="5"/>
  <c r="M46" i="5"/>
  <c r="M47" i="5"/>
  <c r="M48" i="5"/>
  <c r="M49" i="5"/>
  <c r="M50" i="5"/>
  <c r="M51" i="5"/>
  <c r="M52" i="5"/>
  <c r="M53" i="5"/>
  <c r="M54" i="5"/>
  <c r="M55" i="5"/>
  <c r="M56" i="5"/>
  <c r="M57" i="5"/>
  <c r="M58" i="5"/>
  <c r="M59" i="5"/>
  <c r="M60" i="5"/>
  <c r="M61" i="5"/>
  <c r="M62" i="5"/>
  <c r="M63" i="5"/>
  <c r="M64" i="5"/>
  <c r="M65" i="5"/>
  <c r="M66" i="5"/>
  <c r="M67" i="5"/>
  <c r="M68" i="5"/>
  <c r="M69" i="5"/>
  <c r="M70" i="5"/>
  <c r="M71" i="5"/>
  <c r="M72" i="5"/>
  <c r="M73" i="5"/>
  <c r="M74" i="5"/>
  <c r="M75" i="5"/>
  <c r="M76" i="5"/>
  <c r="M77" i="5"/>
  <c r="M78" i="5"/>
  <c r="M79" i="5"/>
  <c r="M80" i="5"/>
  <c r="M81" i="5"/>
  <c r="M82" i="5"/>
  <c r="M83" i="5"/>
  <c r="M84" i="5"/>
  <c r="M85" i="5"/>
  <c r="M86" i="5"/>
  <c r="M87" i="5"/>
  <c r="M88" i="5"/>
  <c r="M89" i="5"/>
  <c r="M90" i="5"/>
  <c r="M91" i="5"/>
  <c r="M92" i="5"/>
  <c r="M93" i="5"/>
  <c r="M94" i="5"/>
  <c r="M95" i="5"/>
  <c r="M24" i="5"/>
  <c r="H392" i="1"/>
  <c r="G392" i="1"/>
  <c r="F392" i="1"/>
  <c r="E392" i="1"/>
  <c r="D392" i="1"/>
  <c r="H357" i="1"/>
  <c r="G357" i="1"/>
  <c r="F357" i="1"/>
  <c r="E357" i="1"/>
  <c r="D357" i="1"/>
  <c r="H356" i="1"/>
  <c r="G356" i="1"/>
  <c r="F356" i="1"/>
  <c r="E356" i="1"/>
  <c r="D356" i="1"/>
  <c r="H355" i="1"/>
  <c r="G355" i="1"/>
  <c r="F355" i="1"/>
  <c r="E355" i="1"/>
  <c r="D355" i="1"/>
  <c r="H354" i="1"/>
  <c r="G354" i="1"/>
  <c r="F354" i="1"/>
  <c r="E354" i="1"/>
  <c r="D354" i="1"/>
  <c r="H353" i="1"/>
  <c r="G353" i="1"/>
  <c r="F353" i="1"/>
  <c r="E353" i="1"/>
  <c r="D353" i="1"/>
  <c r="H500" i="1"/>
  <c r="G500" i="1"/>
  <c r="F500" i="1"/>
  <c r="E500" i="1"/>
  <c r="D500" i="1"/>
  <c r="H499" i="1"/>
  <c r="G499" i="1"/>
  <c r="F499" i="1"/>
  <c r="E499" i="1"/>
  <c r="D499" i="1"/>
  <c r="H498" i="1"/>
  <c r="G498" i="1"/>
  <c r="F498" i="1"/>
  <c r="E498" i="1"/>
  <c r="D498" i="1"/>
  <c r="H497" i="1"/>
  <c r="G497" i="1"/>
  <c r="F497" i="1"/>
  <c r="E497" i="1"/>
  <c r="D497" i="1"/>
  <c r="H496" i="1"/>
  <c r="G496" i="1"/>
  <c r="F496" i="1"/>
  <c r="E496" i="1"/>
  <c r="D496" i="1"/>
  <c r="H495" i="1"/>
  <c r="G495" i="1"/>
  <c r="F495" i="1"/>
  <c r="E495" i="1"/>
  <c r="D495" i="1"/>
  <c r="H494" i="1"/>
  <c r="G494" i="1"/>
  <c r="F494" i="1"/>
  <c r="E494" i="1"/>
  <c r="D494" i="1"/>
  <c r="H493" i="1"/>
  <c r="G493" i="1"/>
  <c r="F493" i="1"/>
  <c r="E493" i="1"/>
  <c r="D493" i="1"/>
  <c r="H492" i="1"/>
  <c r="G492" i="1"/>
  <c r="F492" i="1"/>
  <c r="E492" i="1"/>
  <c r="D492" i="1"/>
  <c r="H491" i="1"/>
  <c r="G491" i="1"/>
  <c r="F491" i="1"/>
  <c r="E491" i="1"/>
  <c r="D491" i="1"/>
  <c r="H490" i="1"/>
  <c r="G490" i="1"/>
  <c r="F490" i="1"/>
  <c r="E490" i="1"/>
  <c r="D490" i="1"/>
  <c r="H489" i="1"/>
  <c r="G489" i="1"/>
  <c r="F489" i="1"/>
  <c r="E489" i="1"/>
  <c r="D489" i="1"/>
  <c r="H488" i="1"/>
  <c r="G488" i="1"/>
  <c r="F488" i="1"/>
  <c r="E488" i="1"/>
  <c r="D488" i="1"/>
  <c r="H122" i="1"/>
  <c r="G122" i="1"/>
  <c r="F122" i="1"/>
  <c r="E122" i="1"/>
  <c r="D122" i="1"/>
  <c r="H121" i="1"/>
  <c r="G121" i="1"/>
  <c r="F121" i="1"/>
  <c r="E121" i="1"/>
  <c r="D121" i="1"/>
  <c r="H120" i="1"/>
  <c r="G120" i="1"/>
  <c r="F120" i="1"/>
  <c r="E120" i="1"/>
  <c r="D120" i="1"/>
  <c r="H119" i="1"/>
  <c r="G119" i="1"/>
  <c r="F119" i="1"/>
  <c r="E119" i="1"/>
  <c r="D119" i="1"/>
  <c r="H118" i="1"/>
  <c r="G118" i="1"/>
  <c r="F118" i="1"/>
  <c r="E118" i="1"/>
  <c r="D118" i="1"/>
  <c r="H117" i="1"/>
  <c r="G117" i="1"/>
  <c r="F117" i="1"/>
  <c r="E117" i="1"/>
  <c r="D117" i="1"/>
  <c r="H116" i="1"/>
  <c r="G116" i="1"/>
  <c r="F116" i="1"/>
  <c r="E116" i="1"/>
  <c r="D116" i="1"/>
  <c r="H115" i="1"/>
  <c r="G115" i="1"/>
  <c r="F115" i="1"/>
  <c r="E115" i="1"/>
  <c r="D115" i="1"/>
  <c r="H114" i="1"/>
  <c r="G114" i="1"/>
  <c r="F114" i="1"/>
  <c r="E114" i="1"/>
  <c r="D114" i="1"/>
  <c r="H113" i="1"/>
  <c r="G113" i="1"/>
  <c r="F113" i="1"/>
  <c r="E113" i="1"/>
  <c r="D113" i="1"/>
  <c r="H112" i="1"/>
  <c r="G112" i="1"/>
  <c r="F112" i="1"/>
  <c r="E112" i="1"/>
  <c r="D112" i="1"/>
  <c r="H111" i="1"/>
  <c r="G111" i="1"/>
  <c r="F111" i="1"/>
  <c r="E111" i="1"/>
  <c r="D111" i="1"/>
  <c r="H110" i="1"/>
  <c r="G110" i="1"/>
  <c r="F110" i="1"/>
  <c r="E110" i="1"/>
  <c r="D110" i="1"/>
  <c r="H109" i="1"/>
  <c r="G109" i="1"/>
  <c r="F109" i="1"/>
  <c r="E109" i="1"/>
  <c r="D109" i="1"/>
  <c r="H108" i="1"/>
  <c r="G108" i="1"/>
  <c r="F108" i="1"/>
  <c r="E108" i="1"/>
  <c r="D108" i="1"/>
  <c r="H107" i="1"/>
  <c r="G107" i="1"/>
  <c r="F107" i="1"/>
  <c r="E107" i="1"/>
  <c r="D107" i="1"/>
  <c r="H106" i="1"/>
  <c r="G106" i="1"/>
  <c r="F106" i="1"/>
  <c r="E106" i="1"/>
  <c r="D106" i="1"/>
  <c r="H391" i="1"/>
  <c r="G391" i="1"/>
  <c r="F391" i="1"/>
  <c r="E391" i="1"/>
  <c r="D391" i="1"/>
  <c r="H390" i="1"/>
  <c r="G390" i="1"/>
  <c r="F390" i="1"/>
  <c r="E390" i="1"/>
  <c r="D390" i="1"/>
  <c r="H389" i="1"/>
  <c r="G389" i="1"/>
  <c r="F389" i="1"/>
  <c r="E389" i="1"/>
  <c r="D389" i="1"/>
  <c r="H388" i="1"/>
  <c r="G388" i="1"/>
  <c r="F388" i="1"/>
  <c r="E388" i="1"/>
  <c r="D388" i="1"/>
  <c r="H387" i="1"/>
  <c r="G387" i="1"/>
  <c r="F387" i="1"/>
  <c r="E387" i="1"/>
  <c r="D387" i="1"/>
  <c r="H386" i="1"/>
  <c r="G386" i="1"/>
  <c r="F386" i="1"/>
  <c r="E386" i="1"/>
  <c r="D386" i="1"/>
  <c r="H48" i="1"/>
  <c r="G48" i="1"/>
  <c r="F48" i="1"/>
  <c r="E48" i="1"/>
  <c r="D48" i="1"/>
  <c r="H128" i="1"/>
  <c r="G128" i="1"/>
  <c r="F128" i="1"/>
  <c r="E128" i="1"/>
  <c r="D128" i="1"/>
  <c r="H127" i="1"/>
  <c r="G127" i="1"/>
  <c r="F127" i="1"/>
  <c r="E127" i="1"/>
  <c r="D127" i="1"/>
  <c r="H126" i="1"/>
  <c r="G126" i="1"/>
  <c r="F126" i="1"/>
  <c r="E126" i="1"/>
  <c r="D126" i="1"/>
  <c r="H125" i="1"/>
  <c r="G125" i="1"/>
  <c r="F125" i="1"/>
  <c r="E125" i="1"/>
  <c r="D125" i="1"/>
  <c r="H124" i="1"/>
  <c r="G124" i="1"/>
  <c r="F124" i="1"/>
  <c r="E124" i="1"/>
  <c r="D124" i="1"/>
  <c r="H123" i="1"/>
  <c r="G123" i="1"/>
  <c r="F123" i="1"/>
  <c r="E123" i="1"/>
  <c r="D123" i="1"/>
  <c r="G12" i="1"/>
  <c r="F12" i="1"/>
  <c r="E12" i="1"/>
  <c r="D12" i="1"/>
  <c r="H468" i="1"/>
  <c r="G468" i="1"/>
  <c r="F468" i="1"/>
  <c r="E468" i="1"/>
  <c r="D468" i="1"/>
  <c r="H467" i="1"/>
  <c r="G467" i="1"/>
  <c r="F467" i="1"/>
  <c r="E467" i="1"/>
  <c r="D467" i="1"/>
  <c r="H466" i="1"/>
  <c r="G466" i="1"/>
  <c r="F466" i="1"/>
  <c r="E466" i="1"/>
  <c r="D466" i="1"/>
  <c r="H465" i="1"/>
  <c r="G465" i="1"/>
  <c r="F465" i="1"/>
  <c r="E465" i="1"/>
  <c r="D465" i="1"/>
  <c r="H464" i="1"/>
  <c r="G464" i="1"/>
  <c r="F464" i="1"/>
  <c r="E464" i="1"/>
  <c r="D464" i="1"/>
  <c r="H463" i="1"/>
  <c r="G463" i="1"/>
  <c r="F463" i="1"/>
  <c r="E463" i="1"/>
  <c r="D463" i="1"/>
  <c r="H462" i="1"/>
  <c r="G462" i="1"/>
  <c r="F462" i="1"/>
  <c r="E462" i="1"/>
  <c r="D462" i="1"/>
  <c r="H461" i="1"/>
  <c r="G461" i="1"/>
  <c r="F461" i="1"/>
  <c r="E461" i="1"/>
  <c r="D461" i="1"/>
  <c r="H460" i="1"/>
  <c r="G460" i="1"/>
  <c r="F460" i="1"/>
  <c r="E460" i="1"/>
  <c r="D460" i="1"/>
  <c r="H459" i="1"/>
  <c r="G459" i="1"/>
  <c r="F459" i="1"/>
  <c r="E459" i="1"/>
  <c r="D459" i="1"/>
  <c r="H458" i="1"/>
  <c r="G458" i="1"/>
  <c r="F458" i="1"/>
  <c r="E458" i="1"/>
  <c r="D458" i="1"/>
  <c r="H457" i="1"/>
  <c r="G457" i="1"/>
  <c r="F457" i="1"/>
  <c r="E457" i="1"/>
  <c r="D457" i="1"/>
  <c r="H456" i="1"/>
  <c r="G456" i="1"/>
  <c r="F456" i="1"/>
  <c r="E456" i="1"/>
  <c r="D456" i="1"/>
  <c r="H455" i="1"/>
  <c r="G455" i="1"/>
  <c r="F455" i="1"/>
  <c r="E455" i="1"/>
  <c r="D455" i="1"/>
  <c r="H454" i="1"/>
  <c r="G454" i="1"/>
  <c r="F454" i="1"/>
  <c r="E454" i="1"/>
  <c r="D454" i="1"/>
  <c r="H453" i="1"/>
  <c r="G453" i="1"/>
  <c r="F453" i="1"/>
  <c r="E453" i="1"/>
  <c r="D453" i="1"/>
  <c r="H452" i="1"/>
  <c r="G452" i="1"/>
  <c r="F452" i="1"/>
  <c r="E452" i="1"/>
  <c r="D452" i="1"/>
  <c r="H451" i="1"/>
  <c r="G451" i="1"/>
  <c r="F451" i="1"/>
  <c r="E451" i="1"/>
  <c r="D451" i="1"/>
  <c r="H450" i="1"/>
  <c r="G450" i="1"/>
  <c r="F450" i="1"/>
  <c r="E450" i="1"/>
  <c r="D450" i="1"/>
  <c r="H449" i="1"/>
  <c r="G449" i="1"/>
  <c r="F449" i="1"/>
  <c r="E449" i="1"/>
  <c r="D449" i="1"/>
  <c r="H448" i="1"/>
  <c r="G448" i="1"/>
  <c r="F448" i="1"/>
  <c r="E448" i="1"/>
  <c r="D448" i="1"/>
  <c r="H447" i="1"/>
  <c r="G447" i="1"/>
  <c r="F447" i="1"/>
  <c r="E447" i="1"/>
  <c r="D447" i="1"/>
  <c r="H446" i="1"/>
  <c r="G446" i="1"/>
  <c r="F446" i="1"/>
  <c r="E446" i="1"/>
  <c r="D446" i="1"/>
  <c r="H445" i="1"/>
  <c r="G445" i="1"/>
  <c r="F445" i="1"/>
  <c r="E445" i="1"/>
  <c r="D445" i="1"/>
  <c r="H444" i="1"/>
  <c r="G444" i="1"/>
  <c r="F444" i="1"/>
  <c r="E444" i="1"/>
  <c r="D444" i="1"/>
  <c r="H443" i="1"/>
  <c r="G443" i="1"/>
  <c r="F443" i="1"/>
  <c r="E443" i="1"/>
  <c r="D443" i="1"/>
  <c r="H442" i="1"/>
  <c r="G442" i="1"/>
  <c r="F442" i="1"/>
  <c r="E442" i="1"/>
  <c r="D442" i="1"/>
  <c r="H441" i="1"/>
  <c r="G441" i="1"/>
  <c r="F441" i="1"/>
  <c r="E441" i="1"/>
  <c r="D441" i="1"/>
  <c r="H440" i="1"/>
  <c r="G440" i="1"/>
  <c r="F440" i="1"/>
  <c r="E440" i="1"/>
  <c r="D440" i="1"/>
  <c r="H439" i="1"/>
  <c r="G439" i="1"/>
  <c r="F439" i="1"/>
  <c r="E439" i="1"/>
  <c r="D439" i="1"/>
  <c r="H438" i="1"/>
  <c r="G438" i="1"/>
  <c r="F438" i="1"/>
  <c r="E438" i="1"/>
  <c r="D438" i="1"/>
  <c r="H437" i="1"/>
  <c r="G437" i="1"/>
  <c r="F437" i="1"/>
  <c r="E437" i="1"/>
  <c r="D437" i="1"/>
  <c r="H436" i="1"/>
  <c r="G436" i="1"/>
  <c r="F436" i="1"/>
  <c r="E436" i="1"/>
  <c r="D436" i="1"/>
  <c r="H435" i="1"/>
  <c r="G435" i="1"/>
  <c r="F435" i="1"/>
  <c r="E435" i="1"/>
  <c r="D435" i="1"/>
  <c r="H434" i="1"/>
  <c r="G434" i="1"/>
  <c r="F434" i="1"/>
  <c r="E434" i="1"/>
  <c r="D434" i="1"/>
  <c r="H433" i="1"/>
  <c r="G433" i="1"/>
  <c r="F433" i="1"/>
  <c r="E433" i="1"/>
  <c r="D433" i="1"/>
  <c r="H432" i="1"/>
  <c r="G432" i="1"/>
  <c r="F432" i="1"/>
  <c r="E432" i="1"/>
  <c r="D432" i="1"/>
  <c r="H431" i="1"/>
  <c r="G431" i="1"/>
  <c r="F431" i="1"/>
  <c r="E431" i="1"/>
  <c r="D431" i="1"/>
  <c r="H430" i="1"/>
  <c r="G430" i="1"/>
  <c r="F430" i="1"/>
  <c r="E430" i="1"/>
  <c r="D430" i="1"/>
  <c r="H429" i="1"/>
  <c r="G429" i="1"/>
  <c r="F429" i="1"/>
  <c r="E429" i="1"/>
  <c r="D429" i="1"/>
  <c r="H428" i="1"/>
  <c r="G428" i="1"/>
  <c r="F428" i="1"/>
  <c r="E428" i="1"/>
  <c r="D428" i="1"/>
  <c r="H427" i="1"/>
  <c r="G427" i="1"/>
  <c r="F427" i="1"/>
  <c r="E427" i="1"/>
  <c r="D427" i="1"/>
  <c r="H426" i="1"/>
  <c r="G426" i="1"/>
  <c r="F426" i="1"/>
  <c r="E426" i="1"/>
  <c r="D426" i="1"/>
  <c r="H425" i="1"/>
  <c r="G425" i="1"/>
  <c r="F425" i="1"/>
  <c r="E425" i="1"/>
  <c r="D425" i="1"/>
  <c r="H424" i="1"/>
  <c r="G424" i="1"/>
  <c r="F424" i="1"/>
  <c r="E424" i="1"/>
  <c r="D424" i="1"/>
  <c r="H423" i="1"/>
  <c r="G423" i="1"/>
  <c r="F423" i="1"/>
  <c r="E423" i="1"/>
  <c r="D423" i="1"/>
  <c r="H422" i="1"/>
  <c r="G422" i="1"/>
  <c r="F422" i="1"/>
  <c r="E422" i="1"/>
  <c r="D422" i="1"/>
  <c r="H421" i="1"/>
  <c r="G421" i="1"/>
  <c r="F421" i="1"/>
  <c r="E421" i="1"/>
  <c r="D421" i="1"/>
  <c r="H420" i="1"/>
  <c r="G420" i="1"/>
  <c r="F420" i="1"/>
  <c r="E420" i="1"/>
  <c r="D420" i="1"/>
  <c r="H419" i="1"/>
  <c r="G419" i="1"/>
  <c r="F419" i="1"/>
  <c r="E419" i="1"/>
  <c r="D419" i="1"/>
  <c r="H418" i="1"/>
  <c r="G418" i="1"/>
  <c r="F418" i="1"/>
  <c r="E418" i="1"/>
  <c r="D418" i="1"/>
  <c r="H417" i="1"/>
  <c r="G417" i="1"/>
  <c r="F417" i="1"/>
  <c r="E417" i="1"/>
  <c r="D417" i="1"/>
  <c r="H416" i="1"/>
  <c r="G416" i="1"/>
  <c r="F416" i="1"/>
  <c r="E416" i="1"/>
  <c r="D416" i="1"/>
  <c r="H415" i="1"/>
  <c r="G415" i="1"/>
  <c r="F415" i="1"/>
  <c r="E415" i="1"/>
  <c r="D415" i="1"/>
  <c r="H414" i="1"/>
  <c r="G414" i="1"/>
  <c r="F414" i="1"/>
  <c r="E414" i="1"/>
  <c r="D414" i="1"/>
  <c r="H413" i="1"/>
  <c r="G413" i="1"/>
  <c r="F413" i="1"/>
  <c r="E413" i="1"/>
  <c r="D413" i="1"/>
  <c r="H412" i="1"/>
  <c r="G412" i="1"/>
  <c r="F412" i="1"/>
  <c r="E412" i="1"/>
  <c r="D412" i="1"/>
  <c r="H411" i="1"/>
  <c r="G411" i="1"/>
  <c r="F411" i="1"/>
  <c r="E411" i="1"/>
  <c r="D411" i="1"/>
  <c r="H410" i="1"/>
  <c r="G410" i="1"/>
  <c r="F410" i="1"/>
  <c r="E410" i="1"/>
  <c r="D410" i="1"/>
  <c r="H409" i="1"/>
  <c r="G409" i="1"/>
  <c r="F409" i="1"/>
  <c r="E409" i="1"/>
  <c r="D409" i="1"/>
  <c r="H408" i="1"/>
  <c r="G408" i="1"/>
  <c r="F408" i="1"/>
  <c r="E408" i="1"/>
  <c r="D408" i="1"/>
  <c r="H407" i="1"/>
  <c r="G407" i="1"/>
  <c r="F407" i="1"/>
  <c r="E407" i="1"/>
  <c r="D407" i="1"/>
  <c r="H406" i="1"/>
  <c r="G406" i="1"/>
  <c r="F406" i="1"/>
  <c r="E406" i="1"/>
  <c r="D406" i="1"/>
  <c r="H405" i="1"/>
  <c r="G405" i="1"/>
  <c r="F405" i="1"/>
  <c r="E405" i="1"/>
  <c r="D405" i="1"/>
  <c r="H404" i="1"/>
  <c r="G404" i="1"/>
  <c r="F404" i="1"/>
  <c r="E404" i="1"/>
  <c r="D404" i="1"/>
  <c r="H403" i="1"/>
  <c r="G403" i="1"/>
  <c r="F403" i="1"/>
  <c r="E403" i="1"/>
  <c r="D403" i="1"/>
  <c r="H402" i="1"/>
  <c r="G402" i="1"/>
  <c r="F402" i="1"/>
  <c r="E402" i="1"/>
  <c r="D402" i="1"/>
  <c r="H401" i="1"/>
  <c r="G401" i="1"/>
  <c r="F401" i="1"/>
  <c r="E401" i="1"/>
  <c r="D401" i="1"/>
  <c r="H400" i="1"/>
  <c r="G400" i="1"/>
  <c r="F400" i="1"/>
  <c r="E400" i="1"/>
  <c r="D400" i="1"/>
  <c r="H399" i="1"/>
  <c r="G399" i="1"/>
  <c r="F399" i="1"/>
  <c r="E399" i="1"/>
  <c r="D399" i="1"/>
  <c r="H398" i="1"/>
  <c r="G398" i="1"/>
  <c r="F398" i="1"/>
  <c r="E398" i="1"/>
  <c r="D398" i="1"/>
  <c r="H397" i="1"/>
  <c r="G397" i="1"/>
  <c r="F397" i="1"/>
  <c r="E397" i="1"/>
  <c r="D397" i="1"/>
  <c r="H396" i="1"/>
  <c r="G396" i="1"/>
  <c r="F396" i="1"/>
  <c r="E396" i="1"/>
  <c r="D396" i="1"/>
  <c r="H395" i="1"/>
  <c r="G395" i="1"/>
  <c r="F395" i="1"/>
  <c r="E395" i="1"/>
  <c r="D395" i="1"/>
  <c r="H394" i="1"/>
  <c r="G394" i="1"/>
  <c r="F394" i="1"/>
  <c r="E394" i="1"/>
  <c r="D394" i="1"/>
  <c r="H393" i="1"/>
  <c r="G393" i="1"/>
  <c r="F393" i="1"/>
  <c r="E393" i="1"/>
  <c r="D393" i="1"/>
  <c r="F78" i="5"/>
  <c r="F77" i="5"/>
  <c r="F76" i="5"/>
  <c r="F75" i="5"/>
  <c r="F74" i="5"/>
  <c r="F73" i="5"/>
  <c r="F72" i="5"/>
  <c r="F71" i="5"/>
  <c r="F70" i="5"/>
  <c r="F69" i="5"/>
  <c r="F68" i="5"/>
  <c r="F67" i="5"/>
  <c r="F66" i="5"/>
  <c r="F65" i="5"/>
  <c r="F95" i="5"/>
  <c r="F94" i="5"/>
  <c r="F93" i="5"/>
  <c r="F92" i="5"/>
  <c r="F91" i="5"/>
  <c r="F90" i="5"/>
  <c r="F89" i="5"/>
  <c r="F88" i="5"/>
  <c r="F87" i="5"/>
  <c r="F86" i="5"/>
  <c r="F85" i="5"/>
  <c r="F84" i="5"/>
  <c r="F83" i="5"/>
  <c r="F82" i="5"/>
  <c r="F81" i="5"/>
  <c r="F80" i="5"/>
  <c r="F79" i="5"/>
  <c r="F64" i="5"/>
  <c r="F63" i="5"/>
  <c r="F62" i="5"/>
  <c r="F61" i="5"/>
  <c r="F60" i="5"/>
  <c r="F59" i="5"/>
  <c r="F58" i="5"/>
  <c r="F57" i="5"/>
  <c r="F56" i="5"/>
  <c r="F55" i="5"/>
  <c r="F54" i="5"/>
  <c r="F53" i="5"/>
  <c r="F52" i="5"/>
  <c r="F51" i="5"/>
  <c r="F50" i="5"/>
  <c r="F49" i="5"/>
  <c r="F48" i="5"/>
  <c r="F47" i="5"/>
  <c r="F46" i="5"/>
  <c r="F45" i="5"/>
  <c r="F44" i="5"/>
  <c r="F43" i="5"/>
  <c r="F42" i="5"/>
  <c r="F41" i="5"/>
  <c r="F40" i="5"/>
  <c r="F39" i="5"/>
  <c r="F38" i="5"/>
  <c r="F37" i="5"/>
  <c r="F36" i="5"/>
  <c r="F35" i="5"/>
  <c r="F34" i="5"/>
  <c r="F33" i="5"/>
  <c r="F32" i="5"/>
  <c r="F31" i="5"/>
  <c r="F30" i="5"/>
  <c r="F29" i="5"/>
  <c r="F28" i="5"/>
  <c r="F27" i="5"/>
  <c r="F26" i="5"/>
  <c r="F25" i="5"/>
  <c r="F24" i="5"/>
  <c r="F13" i="5"/>
</calcChain>
</file>

<file path=xl/comments1.xml><?xml version="1.0" encoding="utf-8"?>
<comments xmlns="http://schemas.openxmlformats.org/spreadsheetml/2006/main">
  <authors>
    <author>Clara Gomez</author>
  </authors>
  <commentList>
    <comment ref="M10" authorId="0" shapeId="0">
      <text>
        <r>
          <rPr>
            <b/>
            <sz val="9"/>
            <color indexed="81"/>
            <rFont val="Tahoma"/>
            <family val="2"/>
          </rPr>
          <t>Para el plan de adquisiciones se ingresa la fecha estimada de inicio de proceso de selección</t>
        </r>
      </text>
    </comment>
  </commentList>
</comments>
</file>

<file path=xl/sharedStrings.xml><?xml version="1.0" encoding="utf-8"?>
<sst xmlns="http://schemas.openxmlformats.org/spreadsheetml/2006/main" count="8870" uniqueCount="1825">
  <si>
    <t>Proceso</t>
  </si>
  <si>
    <t>Control Interno</t>
  </si>
  <si>
    <t>Innovación a la Gestión</t>
  </si>
  <si>
    <t>Gestión de Calidad</t>
  </si>
  <si>
    <t>Docencia</t>
  </si>
  <si>
    <t>Investigación</t>
  </si>
  <si>
    <t>Proyección Social</t>
  </si>
  <si>
    <t>Bienestar Universitario</t>
  </si>
  <si>
    <t>Gestión Administrativa</t>
  </si>
  <si>
    <t>Gestión de Apoyo a la Docencia</t>
  </si>
  <si>
    <t>Gestión Financiera</t>
  </si>
  <si>
    <t xml:space="preserve">Gestión de la Evaluación </t>
  </si>
  <si>
    <t>Dependencias</t>
  </si>
  <si>
    <t>Secretaria General</t>
  </si>
  <si>
    <t>Unidad de Atención al Ciudadano y de Archivo</t>
  </si>
  <si>
    <t xml:space="preserve">Oficina Asesora de Planeación </t>
  </si>
  <si>
    <t>Oficina Asesora Jurídica</t>
  </si>
  <si>
    <t xml:space="preserve">Facultad de Salud y Rehabilitación </t>
  </si>
  <si>
    <t>Facultad de Ciencias de la Educación y del Deporte</t>
  </si>
  <si>
    <t>Facultad Ciencias Económicas y de la Administración</t>
  </si>
  <si>
    <t xml:space="preserve">Vicerrectoría Académica </t>
  </si>
  <si>
    <t>Dirección Técnica de Proyección Social</t>
  </si>
  <si>
    <t>Dirección Técnica de Investigaciones</t>
  </si>
  <si>
    <t>Unidad de Desarrollo Humano</t>
  </si>
  <si>
    <t>Unidad de Bienes y Servicios</t>
  </si>
  <si>
    <t>Unidad de Sistemas</t>
  </si>
  <si>
    <t xml:space="preserve">Unidad de Servicios Generales </t>
  </si>
  <si>
    <t>Unidad de Bienestar Universitario</t>
  </si>
  <si>
    <t>Unidad de Contabilidad</t>
  </si>
  <si>
    <t>Unidad de Presupuesto</t>
  </si>
  <si>
    <t>Dirección Técnica de Tesorería</t>
  </si>
  <si>
    <t>Unidad de Crédito y Cartera</t>
  </si>
  <si>
    <t>Unidad de Admisiones y Registro Académico</t>
  </si>
  <si>
    <t>Unidad de Educación y Pedagogía</t>
  </si>
  <si>
    <t>Unidad de Control Docente</t>
  </si>
  <si>
    <t>Oficina de Control Interno</t>
  </si>
  <si>
    <t>Unidad de Comunicaciones e lmagen Corporativa</t>
  </si>
  <si>
    <t>Dirección Técnica de Internacionalización</t>
  </si>
  <si>
    <t>Oficina de Egresados</t>
  </si>
  <si>
    <t>Vicerrectoria Financiera</t>
  </si>
  <si>
    <t>Centro de Biblioteca</t>
  </si>
  <si>
    <t>Centro de Prácticas y Servicios de Salud -  IPS - CAPF</t>
  </si>
  <si>
    <t>Políticas Institucionales PA</t>
  </si>
  <si>
    <t>Objetivos PEI</t>
  </si>
  <si>
    <t>Riesgo Asociado</t>
  </si>
  <si>
    <t xml:space="preserve">Vicerrectoría  Administrativa </t>
  </si>
  <si>
    <t>No.</t>
  </si>
  <si>
    <t>Dimensión MIPG</t>
  </si>
  <si>
    <t>INSTITUCION UNIVERSITARIA ESCUELA NACIONAL DEL DEPORTE</t>
  </si>
  <si>
    <t>Dimensiones MIPG</t>
  </si>
  <si>
    <t>Políticas MIPG</t>
  </si>
  <si>
    <t xml:space="preserve">Gestión presupuestal y eficiencia del gasto público </t>
  </si>
  <si>
    <t>Talento humano</t>
  </si>
  <si>
    <t xml:space="preserve"> Integridad</t>
  </si>
  <si>
    <t>Fortalecimiento organizacional y simplificación de procesos</t>
  </si>
  <si>
    <t>Servicio al ciudadano</t>
  </si>
  <si>
    <t>Defensa jurídica</t>
  </si>
  <si>
    <t>Gestión del conocimiento e innovación</t>
  </si>
  <si>
    <t>Transparencia, acceso a la información pública y lucha contra la corrupcióN</t>
  </si>
  <si>
    <t>Gestión del Talento Humano</t>
  </si>
  <si>
    <t>Direccionamiento estratégico y planeación</t>
  </si>
  <si>
    <t>Gestión del Conocimiento</t>
  </si>
  <si>
    <t>Gestión con Valores para el Resultado</t>
  </si>
  <si>
    <t>Política MIPG</t>
  </si>
  <si>
    <t>Programa (Plan Acción</t>
  </si>
  <si>
    <t>Proyecto (Plan Acción)</t>
  </si>
  <si>
    <t>Programa 
(Plan Acción)</t>
  </si>
  <si>
    <t>META</t>
  </si>
  <si>
    <t>Unidad de Medida</t>
  </si>
  <si>
    <t>Cantidad</t>
  </si>
  <si>
    <t>Plan Anticorrupción y de Atención al Ciudadano</t>
  </si>
  <si>
    <t>Planes MIPG</t>
  </si>
  <si>
    <t>Plan MIPG</t>
  </si>
  <si>
    <t xml:space="preserve">Plan de Acción </t>
  </si>
  <si>
    <t>Plan Institucional de Archivos –PINAR</t>
  </si>
  <si>
    <t>Plan Anual de Adquisiciones</t>
  </si>
  <si>
    <t>GA - Robo, alteración y/o perdida de Información de la Entidad por acceso indebido a sistemas de información</t>
  </si>
  <si>
    <t>GA - Desactualización del inventario de bienes</t>
  </si>
  <si>
    <t>GA - Interrupción servicio de internet</t>
  </si>
  <si>
    <t>IG - Falta o indebida publicación de las convocatorias o invitaciones a contratar</t>
  </si>
  <si>
    <t xml:space="preserve">IG - Ausencia de evaluación objetiva de las propuestas </t>
  </si>
  <si>
    <t>AD - Elaboración inadecuada de certificaciones, actas de grado o diplomas que no correspondan con la realidad</t>
  </si>
  <si>
    <t>AD - Admitir aspirantes que no cumplan los requisitos establecidos</t>
  </si>
  <si>
    <t>IV - Aprobación indebida de proyectos de investigación sin cumplir los requisitos establecidos</t>
  </si>
  <si>
    <t>IG - Incumplimiento en la prestación del servicio o atención al usuario</t>
  </si>
  <si>
    <t xml:space="preserve">GF - Desviación del presupuesto </t>
  </si>
  <si>
    <t xml:space="preserve">GF - Uso o destinación inadecuada de los recursos de la Institución </t>
  </si>
  <si>
    <t xml:space="preserve">DC - Afectación del proceso enseñanza aprendizaje </t>
  </si>
  <si>
    <t xml:space="preserve">IG - Deficiencia en la custodia de los documentos </t>
  </si>
  <si>
    <t>GA - Enfermedades laborales.</t>
  </si>
  <si>
    <t>GE - Evaluaciones parcializadas del grupo auditor</t>
  </si>
  <si>
    <t>GA - Fallas de los equipos.</t>
  </si>
  <si>
    <t xml:space="preserve">GP - Fallas en  cumplimiento de la normatividad  de los registros clínicos </t>
  </si>
  <si>
    <t xml:space="preserve">GP - Fallas en la orientación de los usuarios. </t>
  </si>
  <si>
    <t>BU - Formulación inadecuada de medicamentos</t>
  </si>
  <si>
    <t xml:space="preserve">IG - Hacer mal el proceso de contratación </t>
  </si>
  <si>
    <t xml:space="preserve">GP - Incidentes relacionadas con ingresos de armas y sustancias que afecten usuarios o pacientes. </t>
  </si>
  <si>
    <t xml:space="preserve">GA - Incumplimiento en el programa de mantenimiento institucional. </t>
  </si>
  <si>
    <t>GP - Incumplimiento en los requisitos reglamentarios y legales aplicados al servicio.</t>
  </si>
  <si>
    <t>IG - Indebida aplicación de las Tablas de Retención Documental</t>
  </si>
  <si>
    <t xml:space="preserve">GF - Información contable no fiable en ingresos </t>
  </si>
  <si>
    <t xml:space="preserve">IV - Investigaciones con resultados y/o productos de muy poco impacto. </t>
  </si>
  <si>
    <t xml:space="preserve">IG - No comunicar efectivamente las actividades o información Institucionales </t>
  </si>
  <si>
    <t>IV - No cumplir las investigaciones en los tiempos pactados.</t>
  </si>
  <si>
    <t>IV - No dar a conocer la actividad investigativa de la IU END en el mundo academico externo a través del portal de la institución.</t>
  </si>
  <si>
    <t>IV - No desarrollar  investigación de calidad en el interior de la IU END.</t>
  </si>
  <si>
    <t xml:space="preserve">IV - No desarrollar proyectos de investigación de duración prolongada en el tiempo. </t>
  </si>
  <si>
    <t>GA - No detectar una enfermedad de base.</t>
  </si>
  <si>
    <t xml:space="preserve">IV - No generación  de investigación a nivel del director Técnico de Investigaciones. </t>
  </si>
  <si>
    <t xml:space="preserve">IV - No gestionar el desarrollo de la investigación y las relaciones con otras instituciones </t>
  </si>
  <si>
    <t xml:space="preserve">BU - No lograr intervención oportuna y adecuada a la población de estudiantes en riesgo. </t>
  </si>
  <si>
    <t>PS - No realizar aportes al desarrollo de las comunidades.</t>
  </si>
  <si>
    <t>IG - Oficinas, dependencias y unidades sin transferencias de archivos de gestión al archivo central</t>
  </si>
  <si>
    <t xml:space="preserve">PS - Perdida de cupos para la formación y actualizaciones </t>
  </si>
  <si>
    <t xml:space="preserve">GP - Perdida de información del paciente y la estadística. </t>
  </si>
  <si>
    <t>IG - Perdida de información en fondo acumulado</t>
  </si>
  <si>
    <t xml:space="preserve">GA - Perdida de la productividad por baja atención de conformidad a lo planeado. </t>
  </si>
  <si>
    <t xml:space="preserve">PS - Perdida de mercado </t>
  </si>
  <si>
    <t xml:space="preserve">IV - Perdida de oportunudades ante entidades financiadoras de proyectos de investigación </t>
  </si>
  <si>
    <t xml:space="preserve">GF - Probabilidad de giro de cheques sobre saldos errados  </t>
  </si>
  <si>
    <t xml:space="preserve">GP - Procedimiento inadecuado al paciente. </t>
  </si>
  <si>
    <t xml:space="preserve">IG - Publicar en medios internos o externos información imprecisa </t>
  </si>
  <si>
    <t>AD - Reportes de información al MEN y entidades  desactualizados o inoportunos</t>
  </si>
  <si>
    <t>GP - Resultados no satisfactorios para el paciente</t>
  </si>
  <si>
    <t>GP - Signos de alarma no identificados por el paciente y/o personal asistencial</t>
  </si>
  <si>
    <t>GA - Vulnerabilidad en el Software.</t>
  </si>
  <si>
    <t>DC - Calificaciones docentes subjetivas e inoportunas</t>
  </si>
  <si>
    <t>DC - Inconformidad de los estudiantes con el desarrollo de las asignaturas</t>
  </si>
  <si>
    <t>GA - Fallas en la supervisión de las actividades operativas ejecutadas por el cuerpo de vigilancia y seguridad</t>
  </si>
  <si>
    <t xml:space="preserve">GA - Que las afiliaciones a ARL y EPS no se realicen oportunamente cuando se hace el trámite de vinculación de personal </t>
  </si>
  <si>
    <t xml:space="preserve">GA - No reconocimiento por  parte de la Compañía Aseguradora de siniestros, robos, daños o pérdida de bienes muebles propiedad de la Institución </t>
  </si>
  <si>
    <t xml:space="preserve">PS - Disminución en la  formulación de iniciativas de extensión </t>
  </si>
  <si>
    <t xml:space="preserve">GA - Fallas en la inocuidad de los alimentos ofrecidos a la Comunidad Universitaria </t>
  </si>
  <si>
    <t>AD - Falta de material bibliográfico por cantidad y calidad</t>
  </si>
  <si>
    <t>PROGRAMACION ACTIVIDADES</t>
  </si>
  <si>
    <t>Porcentaje</t>
  </si>
  <si>
    <t>Fecha Inicio</t>
  </si>
  <si>
    <t>Fecha Fin</t>
  </si>
  <si>
    <t>DD</t>
  </si>
  <si>
    <t>MM</t>
  </si>
  <si>
    <t>AAAA</t>
  </si>
  <si>
    <t>PLAN DE ADQUISICIONES</t>
  </si>
  <si>
    <t>Duración estimada del Contrato</t>
  </si>
  <si>
    <t>Modalidad de Selección</t>
  </si>
  <si>
    <t>Fuente de los recursos</t>
  </si>
  <si>
    <t>Fuente Recursos</t>
  </si>
  <si>
    <t>Convenios</t>
  </si>
  <si>
    <t>Valor total estimado</t>
  </si>
  <si>
    <t>Se requieren vigencias futuras</t>
  </si>
  <si>
    <t>Estado de solicitud de vigencias futuras</t>
  </si>
  <si>
    <t>Datos de contacto del responsable</t>
  </si>
  <si>
    <t>Nombre</t>
  </si>
  <si>
    <t>Dirección</t>
  </si>
  <si>
    <t>Teléfono</t>
  </si>
  <si>
    <t>Página web</t>
  </si>
  <si>
    <t>Misión y visión</t>
  </si>
  <si>
    <t>Perspectiva estratégica</t>
  </si>
  <si>
    <t>Información de contacto</t>
  </si>
  <si>
    <t>Valor total del PAA</t>
  </si>
  <si>
    <t>Límite de contratación menor cuantía</t>
  </si>
  <si>
    <t>Límite de contratación mínima cuantía</t>
  </si>
  <si>
    <t>Fecha de última actualización del PAA</t>
  </si>
  <si>
    <t>Datos del Responsable</t>
  </si>
  <si>
    <t>Maria Isabel Andrade
Vicerrectora Administrativa
viceadmin@endeporte.edu.co
 Tel. 554 04 04 ext.103</t>
  </si>
  <si>
    <t>Ruby Cuero Galarza
Profesional Universitario
ruby.cuero@endeporte.edu.co
Tel: 554 04 04 ext 231</t>
  </si>
  <si>
    <t>Ruby Cuero Galarza, Profesional Universitario, ruby.cuero@endeporte.edu.co, tel: 554 04 04 ext 231
Maria Isabel Andrade, Vicerrectora Administrativa, viceadmin@endeporte.edu.co, Tel. 554 04 04 ext.103</t>
  </si>
  <si>
    <t>Eje Estrátegico
(Plan Indicativo - Política Institucional)</t>
  </si>
  <si>
    <t xml:space="preserve">Rectoría </t>
  </si>
  <si>
    <t>Participación ciudadana en la gestión pública/Gestión documental</t>
  </si>
  <si>
    <t>Fortalecimiento organizacional y simplificación de procesos/Gestión del conocimiento e innovación</t>
  </si>
  <si>
    <t>Fortalecimiento organizacional y simplificación de proceso</t>
  </si>
  <si>
    <t>Direccionamiento estratégico y planeación / Evaluación de Resultados</t>
  </si>
  <si>
    <t>www.endeporte.edu.co</t>
  </si>
  <si>
    <t>“La Escuela Nacional del Deporte es una Institución Universitaria Municipal, líder en la formación del talento humano para el deporte, actividad física y la educación física, en los diferentes niveles del sistema de educación superior, en las áreas de la salud, la educación, la administración y la economía, a través de la docencia, la investigación y la proyección social, sustentada en  principios y valores que promueven el respeto por la dignidad humana, el desarrollo sostenible, la convivencia, la proyección de sus graduados nacional e internacionalmente y el mejoramiento de la calidad de vida de la sociedad".
La Escuela Nacional del Deporte  en el 2027 es una institución  de educación superior y un centro de investigación del deporte y la salud con reconocimientos de excelencia, para la generación de conocimiento, la diversificación de sus programas académicos, la extensión y proyección social con compromiso académico, ético y social, pertinentes con las necesidades del país.</t>
  </si>
  <si>
    <t>El Plan de Adquisiciones en una herramienta efectiva de gestión administrativa para el uso racional y económico de los recursos públicos de la Institución Universitaria Escuela Nacional del Deporte, conforme a las necesidades de sus procesos estratégicos, misionales, de apoyo y de evaluación.
La Vicerrectoría Administrativa realiza el análisis  a las necesidades de los elementos devolutivos y de consumo que requieren los procesos y  que constituyen la   información indispensable para el Plan de Adquisiciones, que a su vez, es la  herramienta que permite tomar decisiones sobre la adquisición  de dichos elementos y  la prioridad con que éstos se  deben  suministrar
Tiene única sede en Santiago de Cali, cuenta con una planta de personal de ochenta y nueve  (89) personas y un presupuesto para 2018 de $ 46.011.967.000</t>
  </si>
  <si>
    <t>Maria Isabel Andrade  
Vicerrectora Administrativa                                                    
viceadmin@endeporte.edu.co   -    Tel. 554 04 04 ext.103</t>
  </si>
  <si>
    <t xml:space="preserve">DC-Calidad de la Formación Académica </t>
  </si>
  <si>
    <t>DC-Diseño de una nueva oferta académica y fortalecimiento de los programas académicos</t>
  </si>
  <si>
    <t>DC-Renovación Pedagógica e Implementación de las TIC</t>
  </si>
  <si>
    <t>DC-Promoción y Posicionamiento  Estudiantil</t>
  </si>
  <si>
    <t>DC-Ampliación de cobertura de los programas académicos en la región</t>
  </si>
  <si>
    <t>DC-Formación académica en segunda lengua</t>
  </si>
  <si>
    <t>IV-Fomento de la Generación del conocimiento</t>
  </si>
  <si>
    <t>PS-Vinculación de la Institución con el entorno y sus graduados</t>
  </si>
  <si>
    <t>GP-Fomento de la generación de conocimiento / Vinculación de la institución con  el entorno y sus graduados / Fortalecimiento de los servicios de apoyo</t>
  </si>
  <si>
    <t>BU-Desarrollo integral de los estamentos de la Institución</t>
  </si>
  <si>
    <t>AD-Fortalecimiento de los servicios de apoyo</t>
  </si>
  <si>
    <t>DC-Calidad de la Formación Académica / AD-Fortalecimiento de los servicios de apoyo</t>
  </si>
  <si>
    <t>GF-Racionalización del gasto y estrategias de financiación</t>
  </si>
  <si>
    <t>GA-Optimización de la gestión administrativa</t>
  </si>
  <si>
    <t>IG-Consolidación del direccionamiento institucional</t>
  </si>
  <si>
    <t>IG-Proyección y posicionamiento regional e internacional</t>
  </si>
  <si>
    <t>GC-Mejoramiento constante del sistema integrado de gestión</t>
  </si>
  <si>
    <t>GE-Retroalimentación institucional permanente</t>
  </si>
  <si>
    <t>IG-Consolidación del direccionamiento institucional / GE-Retroalimentación institucional permanente</t>
  </si>
  <si>
    <t>DC- Cualificación docente</t>
  </si>
  <si>
    <t>IV-Cultura de la Investigación</t>
  </si>
  <si>
    <t>PS-Posconflicto</t>
  </si>
  <si>
    <t>PS-Vinculación con el entorno</t>
  </si>
  <si>
    <t>GP-Centro de prácticas y servicios de salud (IPS)</t>
  </si>
  <si>
    <t>BU-Fomento de una cultura en salud de autocuidado físico y psicológico en la comunidad universitaria.</t>
  </si>
  <si>
    <t>BU-Promoción de actividades deportivas y recreativas para la comunidad universitaria</t>
  </si>
  <si>
    <t>BU-Reconocimiento y apropiación de las dimensiones culturales orientadas a la comunidad universitaria</t>
  </si>
  <si>
    <t>BU-Organización de programas de apoyo socioeconómico y fortalecimiento personal para los estudiantes.</t>
  </si>
  <si>
    <t>AD-Fortalecimiento de los medios educativos</t>
  </si>
  <si>
    <t>AD-Fortalecimiento del Control Docente</t>
  </si>
  <si>
    <t>GA-Desarrollo del Talento Humano</t>
  </si>
  <si>
    <t>GA-Fortalecimiento Administrativo</t>
  </si>
  <si>
    <t>GA-Fortalecimiento de las TIC</t>
  </si>
  <si>
    <t>IG-Cultura de Direccionamiento Estratégico</t>
  </si>
  <si>
    <t>IG-Proyección internacional e interinstitucional</t>
  </si>
  <si>
    <t>IG-Comunicaciones, relaciones e imagen corporativa</t>
  </si>
  <si>
    <t>IG-Cultura de la Gestión Documental</t>
  </si>
  <si>
    <t>GC-Aseguramiento de un Sistema de Gestión Institucional integral</t>
  </si>
  <si>
    <t>GE-Implementación de una cultura de evaluación y mejoramiento continuo</t>
  </si>
  <si>
    <t>DC-Provisión de cargos de planta docente mediante concurso de méritos.</t>
  </si>
  <si>
    <t>DC-Implementación de un sistema de remuneración salarial de los docentes por méritos académicos</t>
  </si>
  <si>
    <t>DC-Fortalecimiento de un sistema de evaluación integral de la calidad de los docentes para su mejoramiento continúo.</t>
  </si>
  <si>
    <t>DC-Actualización de los docentes a nivel de postgrado (especialización, maestría y doctorado, etc).</t>
  </si>
  <si>
    <t>DC-Fortalecimiento de la participación de los docentes en eventos académicos regionales, nacionales e internacionales.</t>
  </si>
  <si>
    <t>DC-Capacitación y estímulos para el desarrollo docente.</t>
  </si>
  <si>
    <t>DC-Creación y apertura de nuevos programas acorde a los requerimientos locales, regionales, nacionales e internacionales en el marco de un contexto globalizado.</t>
  </si>
  <si>
    <t>DC-Aseguramiento del procesos de Acreditación de Alta Calidad</t>
  </si>
  <si>
    <t>DC-Fortalecimiento de los programas académicos en pregrado y postgrado.</t>
  </si>
  <si>
    <t>DC-Consolidación del proceso de enseñanza y aprendizaje para fomentar el conocimiento y la innovación en búsqueda de la excelencia académica.</t>
  </si>
  <si>
    <t>DC-Fortalecimiento de la flexibilidad en los ámbitos pedagógico y curricular de la institución.</t>
  </si>
  <si>
    <t>DC-Fortalecimiento en el uso de nuevas tecnologías de la información y la comunicación TIC en los procesos de enseñanza – aprendizaje.</t>
  </si>
  <si>
    <t>DC-Innovación educativa de las TIC mediante la modalidad virtual b-learning y e-learning.</t>
  </si>
  <si>
    <t>DC-Incremento del número de convenios con diferentes instituciones para las prácticas pedagógicas y profesionales que contribuyan a la formación integral del estudiante y proyecten al futuro egresado de la institución.</t>
  </si>
  <si>
    <t>DC-Fortalecimiento de la participación de los estudiantes en eventos académicos de las diferentes facultades.</t>
  </si>
  <si>
    <t>DC-Consolidación de los centros de tutoría a nivel nacional, como contribución al proyecto de ampliación de cobertura en la región de los programas académicos de las diferentes facultades.</t>
  </si>
  <si>
    <t>DC-Consolidación del programa académico en inglés para la comunidad institucional en los niveles A1, A2, B1 y B2.</t>
  </si>
  <si>
    <t>IV-Diseño e Intervención en Proyectos de Investigación en el Modelo Triple Hélice (Estado-Universidad-Empresa) en el Marco del Postconflicto.</t>
  </si>
  <si>
    <t>IV-Fortalecimiento y cualificación docente en investigación, hacia el camino a la Acreditación de alta calidad de los programas institucionales</t>
  </si>
  <si>
    <t>IV-Dinamización y creación del trabajo investigativo en alianza con redes nacionales e internacionales.</t>
  </si>
  <si>
    <t>IV-Fortalecimiento de la investigación como acción transversal al proceso de docencia, proyección social y los servicios ofertados por el centro de prácticas y servicios de salud IPS.</t>
  </si>
  <si>
    <t>IV-Fortalecimiento de los centros de investigación de la Institución.</t>
  </si>
  <si>
    <t>IV-Fortalecimiento de la producción intelectual.</t>
  </si>
  <si>
    <t>PS-Implementación de actividades de formación y capacitación tendientes a la generación de redes y de trabajo con personal en el marco del postconflicto.</t>
  </si>
  <si>
    <t>PS-Ampliación del portafolio de programas y servicios de educación continuada para nuestros egresados y otros miembros de la comunidad.</t>
  </si>
  <si>
    <t>PS-Ampliación de la oferta y oportunidades de prácticas profesionales y pasantías para los docentes y estudiantes</t>
  </si>
  <si>
    <t>PS-Desarrollo programas de servicio social encaminados a incrementar el impacto social de los programas académicos de la Institución Universitaria Escuela Nacional del Deporte.</t>
  </si>
  <si>
    <t>IG-Fortalecimiento del proceso de seguimiento y vinculación de los egresados a las actividades institucionales.</t>
  </si>
  <si>
    <t>IG-Fortalecimiento del tránsito laboral para egresados</t>
  </si>
  <si>
    <t>GP-Fortalecimiento las acciones del centro de prácticas de tal manera que se evidencien y potencialicen la docencia, la investigación y la proyección social de la Institución Universitaria Escuela Nacional del Deporte.</t>
  </si>
  <si>
    <t>GP-Dotación de recursos tecnológicos de vanguardia el centro de prácticas.</t>
  </si>
  <si>
    <t>GP-Consolidación la venta de servicios al usuario externo con el fin de posicionar y optimizar la gestión.</t>
  </si>
  <si>
    <t>GP-Fortalecimiento del Centro de Acondicionamiento Físico (CAF)</t>
  </si>
  <si>
    <t>BU-Promoción de hábitos saludables y fortalecimiento de los servicios en salud y psicológicos.</t>
  </si>
  <si>
    <t>BU-Fortalecimiento de actividades deportivas, recreativas, lúdicas y de aprovechamiento del tiempo libre para la comunidad universitaria.</t>
  </si>
  <si>
    <t>BU-Fomento de espacios culturales que contribuyan en la formación del ser a nivel personal y colectivo</t>
  </si>
  <si>
    <t>BU-Fortalecimiento de las condiciones socioeconómicas y personales de la comunidad estudiantil</t>
  </si>
  <si>
    <t>BU-Fomento de la permanencia estudiantil “Permanece en la U”</t>
  </si>
  <si>
    <t>AD-Biblioteca / Consolidación de la Biblioteca Institucional a través de la adquisición de material bibliográfico físico y digital.</t>
  </si>
  <si>
    <r>
      <t>AD-Biblioteca / Fortalecimiento de la infraestructura física, herramientas tecnológicas, equipos y mobiliario para la biblioteca Institucional</t>
    </r>
    <r>
      <rPr>
        <sz val="8"/>
        <color rgb="FF231F20"/>
        <rFont val="Arial"/>
        <family val="2"/>
      </rPr>
      <t>.</t>
    </r>
  </si>
  <si>
    <t>AD-Registro y Admisiones / Fortalecimiento de la Unidad de Admisiones y Registro Académico a través de las actividades de admisiones, matricula, reporte de información para una prestación del servicio a los usuarios.</t>
  </si>
  <si>
    <t>AD-Registro y Admisiones / Integración de los sistemas de información de la unidad de registro y control con otras dependencias de la Institución</t>
  </si>
  <si>
    <t>AD-Medios de apoyo educativo / Dotación de materiales educativos</t>
  </si>
  <si>
    <t>AD-Medios de apoyo educativo / Adecuación y mantenimiento de laboratorios para el desarrollo de Programas Académicos e integración de los mismos.</t>
  </si>
  <si>
    <t>AD-Medios de apoyo educativo / Fortalecimiento de las ayudas didácticas e implementación deportiva.</t>
  </si>
  <si>
    <t>AD-Medios de apoyo educativo / Servicios de apoyo a la Docencia</t>
  </si>
  <si>
    <t>AD-Medios de apoyo educativo / Fortalecer la estrategia del control docente en la Institución</t>
  </si>
  <si>
    <t>GA-Fortalecimiento del plan de capacitación para el desempeño de directivos, administrativos y personal de apoyo.</t>
  </si>
  <si>
    <t>GA-Mantener y mejorar el sistema de seguridad y salud en el trabajo de la Institución.</t>
  </si>
  <si>
    <t>GA-Estímulos para el desarrollo del personal de la Institución.</t>
  </si>
  <si>
    <t>GA-Gestión de apoyo para el mejoramiento de las condiciones de vida de los funcionarios y docentes de la Institución</t>
  </si>
  <si>
    <t>GA-Fortalecimiento del medio ambiente institucional</t>
  </si>
  <si>
    <t>GA-Mantenimiento preventivo y correctivo de las instalaciones y equipos de la Institución</t>
  </si>
  <si>
    <t>GA-Plan urbanístico</t>
  </si>
  <si>
    <t>GA-Adecuación y dotación de aulas y mobiliarios del funcionamiento académico administrativo.</t>
  </si>
  <si>
    <t>GA- Construcción y  dotación del gimnasio de pesas</t>
  </si>
  <si>
    <t>GA-Construcción y  dotación de Coliseo menor</t>
  </si>
  <si>
    <t>GA-Adecuación y remodelación del bloque administrativo</t>
  </si>
  <si>
    <t>GA-Construcción y  dotación de Auditorio menor</t>
  </si>
  <si>
    <t>GA-Adecuación de la zona de Parqueaderos</t>
  </si>
  <si>
    <t>GA-Fortalecimiento de la gestión de los Bienes, Propiedad Planta y Equipo y Elementos de Consumo</t>
  </si>
  <si>
    <t>GA-Fortalecimiento tecnológico en Hardware y Software para el funcionamiento académico administrativo.</t>
  </si>
  <si>
    <t>GA-Integración de los sistemas de información Institucional.</t>
  </si>
  <si>
    <t>GA-Mejoramiento de la infraestructura de red.</t>
  </si>
  <si>
    <t>GA-Actualización de la infraestructura de servidores y creación del centro de datos</t>
  </si>
  <si>
    <t>GF-Diversificación de los ingresos por venta de servicios académicos de investigación, proyección social y salud.</t>
  </si>
  <si>
    <t>GF-Promoción del incremento y la generación de ingresos por venta de servicios.</t>
  </si>
  <si>
    <t>GF-Consolidación de la sostenibilidad financiera de la Institución Universitaria</t>
  </si>
  <si>
    <t>GF-Fortalecimiento de la gestión de la Unidad de Crédito y Cartera</t>
  </si>
  <si>
    <t>GF-Fortalecimiento de la gestión de la Dirección Técnica de Tesorería</t>
  </si>
  <si>
    <t>IG-Resignificar el Proyecto Educativo Institucional</t>
  </si>
  <si>
    <t>IG-Construcción participativa del Plan de Desarrollo Estratégico 2016 – 2025</t>
  </si>
  <si>
    <t>IG-Fortalecimiento los mecanismos de participación ciudadana</t>
  </si>
  <si>
    <t>IG-Fortalecimiento de la gestión legal y contractual de la Institución</t>
  </si>
  <si>
    <t>IG-Consolidación y fortalecimiento del Banco de programas  y Proyectos de Inversión</t>
  </si>
  <si>
    <t>IG-Fortalecimiento del esquema de Planeación Institucional</t>
  </si>
  <si>
    <t>IG-Consolidación del programa de bilingüismo, aumentando la participación de la comunidad educativa en los niveles A1, A2, B1 y B2.</t>
  </si>
  <si>
    <t>IG-Establecimiento de convenios y otras formas de cooperación con entidades públicas o privadas de carácter nacional e internacional</t>
  </si>
  <si>
    <t>IG-Promover alianzas para la movilidad con diferentes instituciones nacionales e internacionales para la formación e intercambio docente.</t>
  </si>
  <si>
    <t>IG-Fortalecimiento de la Proyección internacional e interinstitucional.</t>
  </si>
  <si>
    <t>IG-Fortalecimiento de los convenios y otras formas de cooperación con entidades públicas o privadas de carácter nacional e internacional.</t>
  </si>
  <si>
    <t>IG-Consolidación del Portafolio de Servicios Institucional para captar usuarios de los programas, proyectos y actividades ofertadas</t>
  </si>
  <si>
    <t>IG-Fortalecimiento de estrategias que contribuyan al mejoramiento de la imagen institucional</t>
  </si>
  <si>
    <t>IG-Sostenimiento de la Gestión de trasparencia y Gobierno en Línea.</t>
  </si>
  <si>
    <t>IG-Fortalecimiento de la Gestión Documental y el Archivo Institucional</t>
  </si>
  <si>
    <t>IG-Implementación de la Ventanilla Única de atención al usuario</t>
  </si>
  <si>
    <t>GC-Fortalecimiento y mantenimiento del Sistema Integrado de Gestión y de la administración de riesgos.</t>
  </si>
  <si>
    <t>GC-Mejoramiento continuo para mantener la certificación en la Norma NTCGP 1000 e ISO 9001 vigentes</t>
  </si>
  <si>
    <t>GE-Autoevaluación con fines de acreditación de Alta Calidad de programas académicos institucionales.</t>
  </si>
  <si>
    <t>GE-Consolidación del Sistema de Control Interno Institucional y de los diferentes esquemas de auditoría.</t>
  </si>
  <si>
    <t>GE-Mejoramiento Continuo Institucional</t>
  </si>
  <si>
    <t>Dependencia</t>
  </si>
  <si>
    <t>Temática a Desarrollar</t>
  </si>
  <si>
    <t>Plan Estratégico de Talento Humano</t>
  </si>
  <si>
    <t>Plan Institucional de Capacitación – PIC</t>
  </si>
  <si>
    <t>Plan Anual de Vacantes</t>
  </si>
  <si>
    <t>Planes de Bienestar e Incentivos</t>
  </si>
  <si>
    <t>Plan de Previsión de Recursos Humanos</t>
  </si>
  <si>
    <t>PRESUPUESTO ESTIMADO</t>
  </si>
  <si>
    <t>PLANEACION Y CONTROL INTERNO</t>
  </si>
  <si>
    <t>N/A</t>
  </si>
  <si>
    <t>Vicerrectoría  Administrativa / ByS</t>
  </si>
  <si>
    <t>Plan de Trabajo Anual en SST</t>
  </si>
  <si>
    <t>GA - Traslado o salida de bienes de la institución, sin la debida autorización.</t>
  </si>
  <si>
    <t>GA - Bienes sin cobertura de póliza</t>
  </si>
  <si>
    <t>DC - Ausencia de los docentes de planta y ocasionales</t>
  </si>
  <si>
    <t>DC - Amiguismo y clientelismo en asignación docente</t>
  </si>
  <si>
    <t>DC - Posibilidad de ofertar programas que no tienen registro calificado</t>
  </si>
  <si>
    <t>AD - Administración indebida de notas en el sistema académico</t>
  </si>
  <si>
    <t xml:space="preserve">AD - Pérdida del material bibliográfico y / o elementos didácticos </t>
  </si>
  <si>
    <t xml:space="preserve">BU - Complicación de patologías por intervención inadecuada y poco oportuna en los servicios de atención médica y Psicología. </t>
  </si>
  <si>
    <t>BU - Fallas e inequidad en la asignación de los servicios de atención socioeconómica</t>
  </si>
  <si>
    <t>BU - Inadecuada programación de actividades no acordes con las necesidades y expectativas de la comunidad universitaria.</t>
  </si>
  <si>
    <t xml:space="preserve">BU - Poca participación del personal administrativo y docentes en la programación de actividades de Bienestar </t>
  </si>
  <si>
    <t>DC - Incumplimiento inadecuado de los planes de estudio y las mallas curriculares en los programas académicos</t>
  </si>
  <si>
    <t>GA - Adquisición tecnológica que no cumplen con los requerimientos  técnicos Institucionales</t>
  </si>
  <si>
    <t>GA - Aumento en los Procesos disciplinarios y fiscales</t>
  </si>
  <si>
    <t>GA - Carga laboral alta estrés laboral generando falla de los controles en la prestación del servicio</t>
  </si>
  <si>
    <t>GA - Colapso en la red  de datos</t>
  </si>
  <si>
    <t xml:space="preserve">GA - Desactualización y obsolescencia tecnológica a causa de actualizaciones </t>
  </si>
  <si>
    <t>GA - Deterioro de historias laborales</t>
  </si>
  <si>
    <t xml:space="preserve">GA - Incidentes o accidentes por conexiones no autorizadas yo falta de señalización </t>
  </si>
  <si>
    <t>GA - Incidentes o eventos no reportados</t>
  </si>
  <si>
    <t>GA - Incremento de incidentes y accidentes de trabajo y enfermedades laborales.</t>
  </si>
  <si>
    <t>GA - Incumplimiento de las normas de seguridad y salud en el trabajo</t>
  </si>
  <si>
    <t xml:space="preserve">GA - Posibles sanciones por no realizar la evaluación del sistema estructural. </t>
  </si>
  <si>
    <t>GA - Procesos de selección de personal que no cumplen con la normatividad  y requisitos internos</t>
  </si>
  <si>
    <t>GC - Incumplimiento en los requisitos de la norma</t>
  </si>
  <si>
    <t>GC - Retrasos en la certificación de la norma ISO 9001:2015.</t>
  </si>
  <si>
    <t>GE - Informes de auditoría de baja calidad</t>
  </si>
  <si>
    <t xml:space="preserve">GE - Inoportunidad en el suministro de información </t>
  </si>
  <si>
    <t>GE – Entrega tardía de los informes de auditoría a los responsables de proceso o actividad.</t>
  </si>
  <si>
    <t xml:space="preserve">GE - No reportar a tiempo a la alta dirección las desviaciones del Sistema de Control Interno. </t>
  </si>
  <si>
    <t xml:space="preserve">GE - Posibilidad de incumplimiento en la presentación oportuna de informes a entes de control </t>
  </si>
  <si>
    <t>GF - Generación de inequidad en el cobro de la matricula financiera (en relación a no cobro  de los recargos por matricula por fuera de los plazos inicialmente establecidos)</t>
  </si>
  <si>
    <t>GF - Identificación inoportuna de los usuarios que consignan</t>
  </si>
  <si>
    <t>GF - No identificación oportuna de las partidas  para ingreso contable</t>
  </si>
  <si>
    <t>GF - Presupuesto general de la Institución no elaborado de acuerdo con los requerimientos Institucionales</t>
  </si>
  <si>
    <t>GP - Eventos adversos o incidentes relacionados con fármaco vigilancia</t>
  </si>
  <si>
    <t xml:space="preserve">IG - Actuaciones antijurídicas con consecuencias fiscales, penales, disciplinarios y jurisdiccionales </t>
  </si>
  <si>
    <t xml:space="preserve">IG - Baja participación de estudiantes entrantes/salientes para la movilidad académica </t>
  </si>
  <si>
    <t>IG - Deficiencia o insatisfacción en la adquisición de bienes y servicios de la Institución (Satisfacción parcial de la necesidad planteada)</t>
  </si>
  <si>
    <t xml:space="preserve">IG - Deterioro patrimonial del material fotográfico y videos de la institución </t>
  </si>
  <si>
    <t>IG - Dificultades de orden físico, psicológico y legal durante la movilidad</t>
  </si>
  <si>
    <t>IG - Disminución en la participación de los egresados en las actividades programadas</t>
  </si>
  <si>
    <t>IG - Extemporaneidad en la rendición de cuentas</t>
  </si>
  <si>
    <t xml:space="preserve">IG - Falta o indebida publicación de los actos administrativos de la Contratación </t>
  </si>
  <si>
    <t xml:space="preserve">IG - Incumplimiento de los términos de respuesta de los Derechos de Petición </t>
  </si>
  <si>
    <t xml:space="preserve">DC - Incumplimiento en un requisito para la creación o renovación de los programas académicos. </t>
  </si>
  <si>
    <t>IG - No exigir las suficientes garantías del contrato</t>
  </si>
  <si>
    <t>IG - No renovar un convenio que sea estratégico</t>
  </si>
  <si>
    <t>IG - Pérdida de la información de egresados</t>
  </si>
  <si>
    <t>GE - Posibilidad de que sea negada la solicitud de acreditación en alta calidad de un programa académico</t>
  </si>
  <si>
    <t xml:space="preserve">IG - Aumento de las PQRs </t>
  </si>
  <si>
    <t>IG - Ejercer la supervisión de los contratos de manera inadecuada</t>
  </si>
  <si>
    <t>GA - No contar con personal suficiente e idóneo</t>
  </si>
  <si>
    <t xml:space="preserve">GC - No mejoramiento continuo </t>
  </si>
  <si>
    <t>IG - Recepción de dádivas por parte de los servidores públicos de la Institución en el desarrollo de los procesos internos</t>
  </si>
  <si>
    <t xml:space="preserve">IG - Respuestas por fuera de los términos normativos </t>
  </si>
  <si>
    <t>GF - Falta de pago obligaciones y/o contribuciones</t>
  </si>
  <si>
    <t>GF - Sobreestimación presupuestal de ingresos y/o subestimación del gasto</t>
  </si>
  <si>
    <t>GF - Incumplimiento de plazos en respuesta de requerimientos</t>
  </si>
  <si>
    <t>GF - Recortes presupuestales que afectan a las necesidades de la Institución</t>
  </si>
  <si>
    <t xml:space="preserve">GF - Incumplimiento de las obligaciones de la Institución </t>
  </si>
  <si>
    <t>RESPONSABLES DE PROCESO O ACTIVIDAD</t>
  </si>
  <si>
    <t>Proyecto 
(Plan Acción)</t>
  </si>
  <si>
    <t>Meta Específica</t>
  </si>
  <si>
    <t>Numérico</t>
  </si>
  <si>
    <t>Información y Comunicación</t>
  </si>
  <si>
    <t>BU - Bienestar Universitario</t>
  </si>
  <si>
    <t>DC - Docencia</t>
  </si>
  <si>
    <t>GA - Gestión Administrativa</t>
  </si>
  <si>
    <t>AD - Gestión de Apoyo a la Docencia</t>
  </si>
  <si>
    <t>GC - Gestión de Calidad</t>
  </si>
  <si>
    <t xml:space="preserve">GE - Gestión de la Evaluación </t>
  </si>
  <si>
    <t>GP - Gestión de Practicas y Servicios de Salud</t>
  </si>
  <si>
    <t>IG - Innovación a la Gestión</t>
  </si>
  <si>
    <t>IV - Investigación</t>
  </si>
  <si>
    <t>PS - Proyección Social</t>
  </si>
  <si>
    <t>Gestión de Practicas y Servicios de Salud</t>
  </si>
  <si>
    <t>INSTRUCCIONES DE DILIGENCIAMIENTO</t>
  </si>
  <si>
    <t>PLAN DE ACCIÓN</t>
  </si>
  <si>
    <t>PROCESO: INNOVACIÓN A LA GESTIÓN</t>
  </si>
  <si>
    <t>PLAN DE ACCIÓN INSITUCIONAL 2018</t>
  </si>
  <si>
    <t>POLÍTICAS MIPG</t>
  </si>
  <si>
    <t>OFICINA ASESORA DE PLANEACIÓN</t>
  </si>
  <si>
    <t/>
  </si>
  <si>
    <t>-</t>
  </si>
  <si>
    <t>PLAN DE ACCION INSTITUCIONAL 2018</t>
  </si>
  <si>
    <t>DC-Fortalecimiento de un sistema de seguimiento de los resultados de las pruebas Saber-Pro</t>
  </si>
  <si>
    <t xml:space="preserve">AD-Digitación erronea de notas </t>
  </si>
  <si>
    <t>IV- Deficiencias en la clasificación de los grupos de investigación ante Colciencias, debido a la escasa producción científica por parte de los investigadores</t>
  </si>
  <si>
    <t>GA-Tardanza en el reporte de novedades e ingresos de los docentes ocasionales por parte de las facultades</t>
  </si>
  <si>
    <t>GC-Falta de implementación y seguimiento de las acciones definidas en los planes de mejoramiento</t>
  </si>
  <si>
    <t>GE-No alcanzar la acreditación de programas de alta calidad, debido a la no realización de la autoevaluación y la implementación de acciones para el mejoramiento continuo</t>
  </si>
  <si>
    <t>GE-Posible reincidencia en hallazgos identificados en auditorías internas y por parte de organismos de control debido a la falta de compromiso de los funcionarios en la implementación de las acciones pertinentes</t>
  </si>
  <si>
    <t>AD-No disponibilidad de recursos físicos para el desarrollo de las actividades académicas.</t>
  </si>
  <si>
    <t>DC - Incumplimiento de los planes de estudio y las mallas curriculares en los programas académicos</t>
  </si>
  <si>
    <t>IG - Desactualización de la información de la página web / Portafolio servicios</t>
  </si>
  <si>
    <t>IG - Generación indebida de convenios que no cumplan con los requisitos establecidos / No tramitar la renovación de los convenios oportunamente</t>
  </si>
  <si>
    <t>GF - Gestión Financiera</t>
  </si>
  <si>
    <t>DC-Selección del profesorado y desarrollo de la gestión docente.</t>
  </si>
  <si>
    <t>IG-Vinculación de los egresados con la institución</t>
  </si>
  <si>
    <t>GA-Aseguramiento y disposición de los recursos adecuados para el Funcionamiento Académico Administrativo.</t>
  </si>
  <si>
    <t>Oficina Asesora de Planeación PAAC</t>
  </si>
  <si>
    <t>GA - Fallas en la calidad del servicio de mantenimiento y reparaciones eléctricas o hidrúlicas en las instalaciones de la Institución</t>
  </si>
  <si>
    <t>GA - Pérdida de bienes / Perdida de Hardware</t>
  </si>
  <si>
    <t>GA - Incumplimiento parcial o toal a requisitos normativos</t>
  </si>
  <si>
    <t xml:space="preserve">IG - Fallas en la atención de consultas y conceptos / Desacierto en las Asesorías
</t>
  </si>
  <si>
    <t>IG - Incumplimiento de las metas del Plan Indicativo / Plan de Acción</t>
  </si>
  <si>
    <t>GE - No identificar desviaciones en los objetivos estratégicos de la Institución,  por falta de competencias del grupo auditor / GE - No identificar un aspecto por mejorar</t>
  </si>
  <si>
    <t>IG - Perdida de información o documentos fisicos / fallas en la centralización de documentos oficiales entrantes</t>
  </si>
  <si>
    <t>GA - Contaminación por Residuos / sustancias químicas</t>
  </si>
  <si>
    <t>GA - Irregular disposición final de los residuos generados en la institución.</t>
  </si>
  <si>
    <t>IG - Seguimiento inadecuado a las actividades programadas</t>
  </si>
  <si>
    <t>IG - No comunicar de manera oportuna y adecuada el acontecer Institucional / normas, procesos o procemientos internos</t>
  </si>
  <si>
    <t xml:space="preserve">BU - Falta de cobertura a población con discapacidad </t>
  </si>
  <si>
    <t>Plan Estratégico Tecnologías de la Información y las Comunicaciones</t>
  </si>
  <si>
    <t>Plan de Tratamiento de Riesgos de Seguridad y Privacidad de la Información</t>
  </si>
  <si>
    <t>Plan de Seguridad y Privacidad de la Información</t>
  </si>
  <si>
    <t>Plan de Acción / Plan Institucional de Archivos –PINAR</t>
  </si>
  <si>
    <t>Plan de Acción / Plan Anticorrupción y de Atención al Ciudadano</t>
  </si>
  <si>
    <t>Plan de Acción / Plan Estratégico de Talento Humano / Planes de Bienestar e Incentivos  / Plan de Previsión de Recursos Humanos /  Plan Institucional de Capacitación – PIC / Plan Anual de Vacantes / Plan de Trabajo Anual en SST</t>
  </si>
  <si>
    <t>Plan de Acción / Plan Anual de Adquisiciones</t>
  </si>
  <si>
    <t>Plan de Acción / Plan Estratégico Tecnologías de la Información y las Comunicaciones-Plan de Tratamiento de Riesgos de Seguridad y Privacidad de la Información / Plan de Seguridad y Privacidad de la Información</t>
  </si>
  <si>
    <t>Planeación Institucional /Racionalización de trámites /Seguimiento y evaluación del desempeño institucional</t>
  </si>
  <si>
    <t>Gobierno Digital /Seguridad Digital</t>
  </si>
  <si>
    <t>Gobierno Digital /Seguridad Digital /Gestión del conocimiento e Innovación</t>
  </si>
  <si>
    <t xml:space="preserve">Consolidar un Sistema de Aseguramiento de la Calidad Institucional que garantice una adecuada articulación entre los procesos académicos y administrativos necesarios para ampliar el impacto social de la Institución </t>
  </si>
  <si>
    <t>Fortalecer la gobernanza y gobernabilidad de la Institución, orientando los procesos de gestión hacia el incremento de las capacidades institucionales y la consolidación del clima organizacional</t>
  </si>
  <si>
    <t>Diseñar e implementar mecanismos tendientes a garantizar la sostenibilidad financiera, económica y social de la Institución enriqueciendo el relacionamiento con organizaciones educativas, empresariales y sociales e incrementando la eficiencia, eficacia y efectividad de los procesos Institucionales</t>
  </si>
  <si>
    <t>Plan o Temática a Desarrollar</t>
  </si>
  <si>
    <t>PLAN DE ACCIÓN INSTITUCIONAL</t>
  </si>
  <si>
    <t>POLITICAS MIPG</t>
  </si>
  <si>
    <t>OPERACIÓN MODELO MIPG</t>
  </si>
  <si>
    <t>PLAN ANUAL DE ADQUISICIONES</t>
  </si>
  <si>
    <t>VICERRECTORIA ADMINISTRATIVA / UNIDAD DE BIENES Y SERVICIOS</t>
  </si>
  <si>
    <t>Plan de Acción</t>
  </si>
  <si>
    <t>Link: Manual Operativo MIPG</t>
  </si>
  <si>
    <t>Manual Operativo</t>
  </si>
  <si>
    <t>Inicio</t>
  </si>
  <si>
    <t>OPERACIÓN MIPG</t>
  </si>
  <si>
    <t>DIMENSIÓN 1: TALENTO HUMANO</t>
  </si>
  <si>
    <t>DIMENSIÓN 2: DIRECCIONAMIENTO ESTRATÉGICO Y PLANEACIÓN</t>
  </si>
  <si>
    <t>DIMENSIÓN 3: GESTIÓN CON VALORES PARA RESULTADOS</t>
  </si>
  <si>
    <t>DIMENSIÓN 4: EVALUACIÓN DE RESULTADOS</t>
  </si>
  <si>
    <t>PLAN ANUAL DE ADQUISICIONES 2018</t>
  </si>
  <si>
    <t>SEGUIMIENTO Y CONTROL</t>
  </si>
  <si>
    <t>DIMENSIÓN 5: GESTIÓN DEL CONOCIMIENTO Y LA INNOVACIÓN</t>
  </si>
  <si>
    <r>
      <rPr>
        <b/>
        <sz val="11"/>
        <rFont val="Arial"/>
        <family val="2"/>
      </rPr>
      <t>1. Plan Institucional de Archivos de la Entidad –PINAR:</t>
    </r>
    <r>
      <rPr>
        <sz val="11"/>
        <rFont val="Arial"/>
        <family val="2"/>
      </rPr>
      <t xml:space="preserve"> El artículo 2.8.2.5.8. del Decreto 1080 de 2015, Único Reglamentario del Sector Cultura, mediante el cual se reglamentan las leyes 594 de 2000 y 1437 de 2011, incluye dentro de los instrumentos archivísticos para la gestión documental el Plan Institucional de Archivos –PINAR; en el artículo 2.8.2.5.10. señala que todas las entidades del Estado deben formular un Programa de Gestión Documental (PGD), a corto, mediano y largo plazo, como parte del Plan Estratégico Institucional y del Plan de Acción Anual, el cual debe ser publicado dentro de los siguientes treinta (30) días posteriores a su aprobación por parte del Comité de Desarrollo Administrativo, hoy Comité Institucional de Gestión y Desempeño.</t>
    </r>
  </si>
  <si>
    <r>
      <rPr>
        <b/>
        <sz val="11"/>
        <rFont val="Arial"/>
        <family val="2"/>
      </rPr>
      <t>2. Plan Anual de Adquisiciones:</t>
    </r>
    <r>
      <rPr>
        <sz val="11"/>
        <rFont val="Arial"/>
        <family val="2"/>
      </rPr>
      <t xml:space="preserve"> el artículo 2.2.1.1.1.4.3. del Decreto 1082 de 2015, Único Reglamentario del Sector de Planeación Nacional señala que las entidades estatales deben publicar su Plan Anual de Adquisiciones y sus actualizaciones en su página web y en el SECOP, en la forma que, para el efecto, disponga Colombia Compra Eficiente, entidad que, en Circular Externa Número 2 de 16 de agosto de 2013, señaló que el plan debe publicarse en el SECOP a más tardar el 31 de enero de cada año.</t>
    </r>
  </si>
  <si>
    <r>
      <rPr>
        <b/>
        <sz val="11"/>
        <rFont val="Arial"/>
        <family val="2"/>
      </rPr>
      <t>5. Plan Estratégico de Talento Humano</t>
    </r>
    <r>
      <rPr>
        <sz val="11"/>
        <rFont val="Arial"/>
        <family val="2"/>
      </rPr>
      <t>: Las unidades de personal o quien haga sus veces deben elaborar los planes estratégicos de recursos humanos (Ley 909 de 2004 Art. 15, Num 2, Lit a).</t>
    </r>
  </si>
  <si>
    <r>
      <rPr>
        <b/>
        <sz val="11"/>
        <rFont val="Arial"/>
        <family val="2"/>
      </rPr>
      <t>3. Plan Anual de Vacantes:</t>
    </r>
    <r>
      <rPr>
        <sz val="11"/>
        <rFont val="Arial"/>
        <family val="2"/>
      </rPr>
      <t xml:space="preserve"> Las entidades regidas por la Ley 909 de 2004 deben reportar al Departamento Administrativo de la Función Pública y a la Comisión Nacional del Servicio Civil las vacantes definitivas con el objeto de planear los procesos de selección.  (Ley 909 de 2004 Art. 15, Num 2, Lit b).</t>
    </r>
  </si>
  <si>
    <r>
      <rPr>
        <b/>
        <sz val="11"/>
        <rFont val="Arial"/>
        <family val="2"/>
      </rPr>
      <t>4. Plan de Previsión de Recursos Humanos:</t>
    </r>
    <r>
      <rPr>
        <sz val="11"/>
        <rFont val="Arial"/>
        <family val="2"/>
      </rPr>
      <t xml:space="preserve"> La Ley 909 de 2004 en el numeral 1 del artículo 17 señala que las entidades deberán formular y adoptar anualmente los planes de previsión de recursos humanos con el cálculo de los empleos necesasarios, identificación de las formas de cubrir las necesidades cuantitativas y cualitativas de personal, estimación de todos los costos de personal derivados de todas las medidas anteriores y el aseguramiento de su financiación con el presupuesto asignado.</t>
    </r>
  </si>
  <si>
    <r>
      <rPr>
        <b/>
        <sz val="11"/>
        <rFont val="Arial"/>
        <family val="2"/>
      </rPr>
      <t xml:space="preserve">7. Plan de Incentivos Institucionales: </t>
    </r>
    <r>
      <rPr>
        <sz val="11"/>
        <rFont val="Arial"/>
        <family val="2"/>
      </rPr>
      <t>El Decreto ley 1567 de 1998 en el artículo 34 señala que el jefe de cada entidad deberá adoptar y desarrollar internamente planes anuales de incentivos institucionales, de acuerdo con la ley y los reglamentos</t>
    </r>
  </si>
  <si>
    <r>
      <rPr>
        <b/>
        <sz val="11"/>
        <rFont val="Arial"/>
        <family val="2"/>
      </rPr>
      <t xml:space="preserve">9. Plan Anticorrupción y de Atención al Ciudadano: </t>
    </r>
    <r>
      <rPr>
        <sz val="11"/>
        <rFont val="Arial"/>
        <family val="2"/>
      </rPr>
      <t>La Ley 1474 de 2011 en el artículo 73 señala que en el Plan Anticorrupción y de Atención al Ciudadano, reglamentado por el Título 4 de la Parte 1 del Libro 2 del Decreto 1081 de 2015, establece que cada entidad del orden nacional, departamental y municipal deberá elaborar anualmente una estrategia de lucha contra la corrupción y de atención al ciudadano. Dicha estrategia contemplará, entre otras cosas, el mapa de riesgos de corrupción en la respectiva entidad, las medidas concretas para mitigar esos riesgos, las estrategias antitrámites y los mecanismos para mejorar la atención al ciudadano.</t>
    </r>
  </si>
  <si>
    <r>
      <rPr>
        <b/>
        <sz val="11"/>
        <rFont val="Arial"/>
        <family val="2"/>
      </rPr>
      <t xml:space="preserve">8. Plan de trabajo anual en Seguridad y Salud en el Trabajo: </t>
    </r>
    <r>
      <rPr>
        <sz val="11"/>
        <rFont val="Arial"/>
        <family val="2"/>
      </rPr>
      <t>El Decreto 1072 de 2015 en el artículo 2.2.4.6.8. numeral 7 consagra que los empleadores deben desarrollar un plan de trabajo anual para alcanzar cada uno de los objetivos propuestos en el Sistema de Gestión de la Seguridad y Salud en el Trabajo (SG-SST).</t>
    </r>
  </si>
  <si>
    <t xml:space="preserve">Este archivo permitirá la integración de los planes institucionales y estratégicos al Plan de Acción de la Institución Universitaria Escuela Nacional del Deporte, conforme lo estipulado en el art. 1° del Decreto 612 de 2018:
Los planes que deberán integrarse  son los siguientes: </t>
  </si>
  <si>
    <t xml:space="preserve">La integración y consolidación de los planes institucionales es un ejercicio de análisis y valoración que permitirá estructurar el Plan de Acción Institucional y mejorar el seguimiento de cada una de las actividades. </t>
  </si>
  <si>
    <t>Esta compuesto por las siguientes columnas:</t>
  </si>
  <si>
    <t>INTEGRACIÓN MIPG - PLAN INDICATIVO - PLAN DE ACCIÓN</t>
  </si>
  <si>
    <t>PROGRAMACIÓN DE ACTIVIDADES</t>
  </si>
  <si>
    <t xml:space="preserve">Actividades </t>
  </si>
  <si>
    <t>Duración estimada del contrato</t>
  </si>
  <si>
    <t>Fuente de los Recursos</t>
  </si>
  <si>
    <t xml:space="preserve">Valor Total Estimado </t>
  </si>
  <si>
    <t>Se requiere vigencias futuras</t>
  </si>
  <si>
    <t xml:space="preserve">PLAN DE ACCION INSTITUCIONAL </t>
  </si>
  <si>
    <t>Riesgo Asociado: Se diligencia identificando en primera instancia, las iniciales del proceso y si no aplica alguno de los riesgos asociados al procesos se deberá buscar en los riesgos de otros procesos</t>
  </si>
  <si>
    <t>Código UNSPSC: Diligenciar el código del clasificador de bienes y servicios de COLOMBIA COMPRA EFICIENTE</t>
  </si>
  <si>
    <t>PLAN DE ADQUISICIONES (Esta información solamente deberá diligenciarla la Vicerrectora Administrativa y la Profesional de la Unidad de Bienes y Servicios)</t>
  </si>
  <si>
    <t>SEGUIMIENTO Y CONTROL (Esta información deberá diligenciarla la Jefe de Oficina Asesora de Planeación y el Jefe de la Oficina de Control Interno)</t>
  </si>
  <si>
    <t>% Avance: Se diligencia el avance el términos de porcentaje o numérico</t>
  </si>
  <si>
    <t>Reporte Avance: Se deja constancia del avance, identificando las evidencias y el medio en el que se encuentran</t>
  </si>
  <si>
    <t xml:space="preserve">Las celdas que se diligencian automáticamente son DIMENSIÓN MIPG, PLÍTICA MIPG, PLAN MIPEG, EJE ESTRATÉGICO Y OBJETIVOS ESTRATÉGICOS (resaltadas en gris). </t>
  </si>
  <si>
    <t>Objetivos Estratégicos 
(Plan Indicativo)</t>
  </si>
  <si>
    <t>Política MIPG: Diligenciamiento automático obtenido como resultado de ingresar información en la columna "Dependencia"</t>
  </si>
  <si>
    <t>Plan MIPG: Diligenciamiento automático obtenido como resultado de ingresar información en la columna "Dependencia"</t>
  </si>
  <si>
    <t>Eje Estratégico (Plan Indicativo - Política Institucional): Diligenciamiento automático obtenido como resultado de ingresar información en la columna "Dependencia"</t>
  </si>
  <si>
    <t>Objetivos Estratégicos (Plan Indicativo): Diligenciamiento automático obtenido como resultado de ingresar información en la columna "Dependencia"</t>
  </si>
  <si>
    <t>Proyecto (Plan de Acción): Se diligencia identificando las iniciales del proceso conforme los proyectos asociados para el proceso según la "Guía para Elaborar un Plan de Acción"</t>
  </si>
  <si>
    <t>Programa (Plan de Acción): Se diligencia identificando las iniciales del proceso conforme a los programas asociados para el proceso según la  "Guía para Elaborar un Plan de Acción"</t>
  </si>
  <si>
    <t>Dimensión: Diligenciamiento automático obtenido como resultado de ingresar información en la columna "Dependencia"</t>
  </si>
  <si>
    <r>
      <t>Plan o Temática a desarrollar: Si en la columna Plan MIPG se ingresó</t>
    </r>
    <r>
      <rPr>
        <sz val="11"/>
        <color rgb="FFFF0000"/>
        <rFont val="Arial"/>
        <family val="2"/>
      </rPr>
      <t xml:space="preserve"> </t>
    </r>
    <r>
      <rPr>
        <sz val="11"/>
        <rFont val="Arial"/>
        <family val="2"/>
      </rPr>
      <t>Plan de Acción, se deberá diligenciar N/A; si le aparecen varios planes se deberá diligenciar una de las opciones</t>
    </r>
  </si>
  <si>
    <t>PAA</t>
  </si>
  <si>
    <t>Seguimiento OCI: Se reporta la evaluación de las actividades implementadas conforme el avance reportado por la Oficina Asesora de Planeación de la Institución</t>
  </si>
  <si>
    <t>Base</t>
  </si>
  <si>
    <t>Esta hoja contiene un cuadro que es un complemento del Plan de Adquisiciones</t>
  </si>
  <si>
    <t xml:space="preserve">La citada Ley 1474 de 2011 en el artículo 74 señala que todas las entidades del Estado a más tardar el 31 de enero de cada año, deberán publicar en su respectiva página web el Plan de Acción para el año siguiente, en el cual se especificarán los objetivos, las estrategias, los proyectos, las metas, los responsables, los planes generales de compras y la distribución presupuestal de sus proyectos de inversión junto a los indicadores de gestión.  La integración de los planes mencionados se hará sin perjuicio de las funciones de las instancias competentes para formularlos y adoptarlos.
Cuando se trate de planes de duración superior a un (1) año, se integrarán al Plan de Acción las actividades que correspondan a la respectiva anualidad. </t>
  </si>
  <si>
    <r>
      <rPr>
        <b/>
        <sz val="11"/>
        <rFont val="Arial"/>
        <family val="2"/>
      </rPr>
      <t>10. Plan Estratégico de Tecnologías de la Información y las Comunicaciones – PETI</t>
    </r>
    <r>
      <rPr>
        <sz val="11"/>
        <rFont val="Arial"/>
        <family val="2"/>
      </rPr>
      <t xml:space="preserve"> </t>
    </r>
    <r>
      <rPr>
        <sz val="11"/>
        <color rgb="FFFF0000"/>
        <rFont val="Arial"/>
        <family val="2"/>
      </rPr>
      <t>**</t>
    </r>
  </si>
  <si>
    <r>
      <rPr>
        <b/>
        <sz val="11"/>
        <color rgb="FFFF0000"/>
        <rFont val="Arial"/>
        <family val="2"/>
      </rPr>
      <t xml:space="preserve">** </t>
    </r>
    <r>
      <rPr>
        <sz val="11"/>
        <rFont val="Arial"/>
        <family val="2"/>
      </rPr>
      <t>El Decreto 1078 de 2015 contempló en el artículo 2.2.9.1.2.2, los instrumentos para implementar la Estrategia de Gobierno en Línea, dentro de los cuales se exige la elaboración por parte de cada entidad de un Plan Estratégico de Tecnologías de la Información y las Comunicaciones – PETI, de un Plan de Tratamiento de Riesgos de Seguridad y Privacidad de la Información y el Plan de Seguridad y Privacidad de la Información.</t>
    </r>
  </si>
  <si>
    <r>
      <rPr>
        <b/>
        <sz val="11"/>
        <rFont val="Arial"/>
        <family val="2"/>
      </rPr>
      <t xml:space="preserve">11. Plan de Tratamiento de Riesgos de Seguridad y Privacidad de la Información </t>
    </r>
    <r>
      <rPr>
        <sz val="11"/>
        <color rgb="FFFF0000"/>
        <rFont val="Arial"/>
        <family val="2"/>
      </rPr>
      <t>**</t>
    </r>
  </si>
  <si>
    <r>
      <rPr>
        <b/>
        <sz val="11"/>
        <rFont val="Arial"/>
        <family val="2"/>
      </rPr>
      <t xml:space="preserve">12. Plan de Seguridad y Privacidad de la Información </t>
    </r>
    <r>
      <rPr>
        <sz val="11"/>
        <color rgb="FFFF0000"/>
        <rFont val="Arial"/>
        <family val="2"/>
      </rPr>
      <t>**</t>
    </r>
  </si>
  <si>
    <t xml:space="preserve">Actividades: Son las actividades puntuales que el responsable debe implementar para considerar el avance en la ejecución del Plan </t>
  </si>
  <si>
    <t>Esta hoja contiene la base de datos de la matriz plan de acción</t>
  </si>
  <si>
    <t>Fecha de Inicio (DD/MM/AAA): Se deben definir las fechas de inicio y terminación de cada una de las actividades.</t>
  </si>
  <si>
    <t>Fecha Fin ((DD/MM/AAA) Se deben definir las fechas de inicio y terminación de cada una de las actividades.</t>
  </si>
  <si>
    <t xml:space="preserve">Meta Estratégica: Lla definición de las metas se debe realizar teniendo en cuenta los recursos con los cuales se cuenta en la vigencia establecida. Las metas deben ser medibles, realistas y logrables. </t>
  </si>
  <si>
    <t>Meta: Es la cuantificación del cumplimiento de las actividades en un periodo de tiempo</t>
  </si>
  <si>
    <t>Presupuesto Estimado: Se diligencia en pesos colombianos</t>
  </si>
  <si>
    <t>Unidad de Medida: Es la forma en la que será medida la meta producto de la actividad. Las unidades de medida definidos son numéricos o en porcentaje.</t>
  </si>
  <si>
    <t xml:space="preserve">Avance Actividad: El seguimiento a los Planes de Acción tiene como objetivo monitorear el avance o cumplimiento de las actividades y productos de acuerdo a las fechas establecidas, por otra parte permite identificar los ajustes y modificaciones que se requieren para cumplir con lo establecido al inicio de la vigencia. </t>
  </si>
  <si>
    <t>C. NECESIDADES ADICIONALES</t>
  </si>
  <si>
    <t>Descripción</t>
  </si>
  <si>
    <t>Posibles códigos UNSPSC</t>
  </si>
  <si>
    <t>A. INFORMACIÓN GENERAL DE LA ENTIDAD</t>
  </si>
  <si>
    <t>B. ADQUISICIONES PLANEADAS</t>
  </si>
  <si>
    <t xml:space="preserve">Descripción </t>
  </si>
  <si>
    <t>Marzo</t>
  </si>
  <si>
    <t>Propios</t>
  </si>
  <si>
    <t>Otras fuentes</t>
  </si>
  <si>
    <t>Mínima cuantía</t>
  </si>
  <si>
    <t>Contratación directa</t>
  </si>
  <si>
    <t>Licitación Pública</t>
  </si>
  <si>
    <t>Selección Abreviada</t>
  </si>
  <si>
    <t>9 meses</t>
  </si>
  <si>
    <t>Fecha estimada de inicio de proceso de selección</t>
  </si>
  <si>
    <t>1 mes</t>
  </si>
  <si>
    <t>2 meses</t>
  </si>
  <si>
    <t>3 meses</t>
  </si>
  <si>
    <t>4 meses</t>
  </si>
  <si>
    <t>5 meses</t>
  </si>
  <si>
    <t>7 meses</t>
  </si>
  <si>
    <t>8 meses</t>
  </si>
  <si>
    <t>10 meses</t>
  </si>
  <si>
    <t>11 meses</t>
  </si>
  <si>
    <t>12 meses</t>
  </si>
  <si>
    <t>Enero</t>
  </si>
  <si>
    <t>Febrero</t>
  </si>
  <si>
    <t xml:space="preserve">Abril </t>
  </si>
  <si>
    <t>Mayo</t>
  </si>
  <si>
    <t>Junio</t>
  </si>
  <si>
    <t>Julio</t>
  </si>
  <si>
    <t xml:space="preserve">Agosto </t>
  </si>
  <si>
    <t>Septiembre</t>
  </si>
  <si>
    <t>Octubre</t>
  </si>
  <si>
    <t>Noviembre</t>
  </si>
  <si>
    <t>Diciembre</t>
  </si>
  <si>
    <t>Vigencias</t>
  </si>
  <si>
    <t>Si</t>
  </si>
  <si>
    <t>No</t>
  </si>
  <si>
    <t>6 meses</t>
  </si>
  <si>
    <t>Contratación directa - Mínima Cuantía</t>
  </si>
  <si>
    <t>Licitación Pública - Subasta Inversa - Mínima Cuantía</t>
  </si>
  <si>
    <t>Mínima cuantía - Subasta Inversa</t>
  </si>
  <si>
    <t>Selección Abreviada - Menor Cuantía</t>
  </si>
  <si>
    <t>30/01/2018</t>
  </si>
  <si>
    <t>Códigos UNSPSC</t>
  </si>
  <si>
    <t xml:space="preserve">Modalidad de selección </t>
  </si>
  <si>
    <t>¿Se requieren vigencias futuras?</t>
  </si>
  <si>
    <t>CALLE 9 No. 34-01</t>
  </si>
  <si>
    <t xml:space="preserve">El principal objetivo del Plan Anual de Adquisiciones es permitir que la entidad estatal aumente la probabilidad de lograr mejores condiciones de competencia a través de la participación de un mayor número de operadores económicos interesados en los procesos de selección que se van a adelantar durante el año fiscal, y que el Estado cuente con información suficiente para realizar compras coordinadas. </t>
  </si>
  <si>
    <t xml:space="preserve">El Plan Anual de Adquisiciones es un documento de naturaleza informativa y las adquisiciones incluidas en el mismo pueden ser canceladas, revisadas o modificadas. Esta información no representa compromiso u obligación alguna por parte de la entidad estatal ni la compromete a adquirir los bienes, obras y servicios en él señalados. </t>
  </si>
  <si>
    <t>Proyecto de inversión CREE</t>
  </si>
  <si>
    <t>72154032 30191617 80111501 45121515    45121516  45111616  40101701  56112102  80111609  86121701  86121702</t>
  </si>
  <si>
    <t>90121502 90121603 44101501 78102203 7810220081161708 85121802 80141501 80141607 80161507 55101516 91111602 84111502 82131604 72151603 72152507 72154002 72154028  72154055 73152108</t>
  </si>
  <si>
    <t>Contrato Interadministrativo Fondo Mixto para la Promocion del Deporte</t>
  </si>
  <si>
    <t>Resolución 390 de 2017 "Por la cual se actualiza el Plan Nacional de Formación y Capacitación"</t>
  </si>
  <si>
    <r>
      <rPr>
        <b/>
        <sz val="11"/>
        <rFont val="Arial"/>
        <family val="2"/>
      </rPr>
      <t>6. Plan Institucional de Capacitación:</t>
    </r>
    <r>
      <rPr>
        <sz val="11"/>
        <rFont val="Arial"/>
        <family val="2"/>
      </rPr>
      <t xml:space="preserve"> El Decreto ley 1567 de 1998 en el artículo 3 literal c) y la  Resolución 390 de 2017  consagran que las entidades, con el propósito de organizar la capacitación interna, deberán formular con una periodicidad mínima de un año su plan institucional de capacitación.</t>
    </r>
  </si>
  <si>
    <t>Guía metodológica para la implementación del Plan Nacional de Formación y Capacitación (PNFC)</t>
  </si>
  <si>
    <t>Guía para la formulación del Plan Institucional de Capacitación - PIC</t>
  </si>
  <si>
    <t>Plan Nacional de Formación y Capacitación para el desarrollo de competencias</t>
  </si>
  <si>
    <t>Códigos UNSPSC 
(Aplica para la Unidad de Bienes y Servicios)</t>
  </si>
  <si>
    <t>DC- Selección del profesorado y desarrollo de la gestión docente.</t>
  </si>
  <si>
    <t>02</t>
  </si>
  <si>
    <t>01</t>
  </si>
  <si>
    <t>2018</t>
  </si>
  <si>
    <t>31</t>
  </si>
  <si>
    <t>12</t>
  </si>
  <si>
    <t>Documento que describa el proceso de implementación y seguimiento</t>
  </si>
  <si>
    <t>Gestionar actividades de formación y capacitación dirigidas a los docentes en aspectos relacionados con ambientes virtuales de aprendizaje</t>
  </si>
  <si>
    <t>Documento con la caracterización de los estudiantes que ingresan en 2018 actualizado</t>
  </si>
  <si>
    <t xml:space="preserve">Al menos 3 actividades de lectura en inglés con los estudiantes por cada docente que participa del programa </t>
  </si>
  <si>
    <t>28</t>
  </si>
  <si>
    <t xml:space="preserve">Informe con necesidades de capacitación </t>
  </si>
  <si>
    <t>Establecer Diagnostico para la identificación de las necesidades de capacitación.</t>
  </si>
  <si>
    <t>15</t>
  </si>
  <si>
    <t>23</t>
  </si>
  <si>
    <t>03</t>
  </si>
  <si>
    <t>Matriz consolidada con necesidades de capacitación, de conformidad a las líneas de capacitación</t>
  </si>
  <si>
    <t xml:space="preserve">Diseño, socialización y ejecución  del plan de capacitación. </t>
  </si>
  <si>
    <t xml:space="preserve">Plan de capacitación aprobado y publicado en la página Web. 70% de cobertura  </t>
  </si>
  <si>
    <t>Establecer los estímulos e incentivos para el personal Docente y Administrativo dentro del plan de bienestar laboral estímulos e incentivos.</t>
  </si>
  <si>
    <t>Plan de estímulos aprobados</t>
  </si>
  <si>
    <t>Evaluación e identificación de las necesidades de bienestar laboral</t>
  </si>
  <si>
    <t>Informe de caracterización de las necesidades de bienestar laboral estímulos e incentivos</t>
  </si>
  <si>
    <t>Establecer, ejecutar y socializar  plan de bienestar laboral estímulos e incentivos</t>
  </si>
  <si>
    <t>30</t>
  </si>
  <si>
    <t xml:space="preserve">Plan de necesidades de bienestar laboral estímulos e incentivos Aprobado y Publicado en la Página Web. 70% de cobertura  </t>
  </si>
  <si>
    <t xml:space="preserve">Tramite de apoyos de formación posgradual (especialización, maestría y doctorado) docentes ocasionales. </t>
  </si>
  <si>
    <t>30 docentes con apoyos de formación posgradual aprobados</t>
  </si>
  <si>
    <t xml:space="preserve">Tramite de apoyos de participación en eventos académicos de docentes ocasionales y hora catedra </t>
  </si>
  <si>
    <t>20 docentes con apoyos para participar en eventos académicos aprobados</t>
  </si>
  <si>
    <t>Oferta del programa Especial de Pedagogía para profesionales no licenciados en 2017</t>
  </si>
  <si>
    <t>1ra Cohorte del Programa de Pedagogía para profesionales no licenciados</t>
  </si>
  <si>
    <t>Diseño  de cursos virtuales para docentes través de la Plataforma NEO</t>
  </si>
  <si>
    <t>Oferta Diplomado en Docencia Universitaria</t>
  </si>
  <si>
    <t>50 Docentes participantes</t>
  </si>
  <si>
    <t>183 Docentes capacitados</t>
  </si>
  <si>
    <t>Asignación de aulas a cada uno de  los programas académicos.</t>
  </si>
  <si>
    <t xml:space="preserve">100% de las solicitudes de aulas realizadas, garantizando espacios adecuados para el desarrollo de los cursos. </t>
  </si>
  <si>
    <t>Asignación de espacios para actividades extracurriculares de los diferentes estamentos de la Institución</t>
  </si>
  <si>
    <t>100% respuesta a solicitudes de espacios para el desarrollo de actividades extracurriculares</t>
  </si>
  <si>
    <t>Supervisión en la asistencia de docentes y asignación de aulas</t>
  </si>
  <si>
    <t>100% de cumplimiento en la verificación del uso de las aulas por parte de los docentes</t>
  </si>
  <si>
    <t>Reportar trimestralmente al Coordinador de cada programa la inasistencia de los docente</t>
  </si>
  <si>
    <t xml:space="preserve">4 Reportes entregados al Coordinador de cada Programa </t>
  </si>
  <si>
    <t>Realizar el inventario semestral de aulas de la Institución</t>
  </si>
  <si>
    <t>2 Reportes de inventario entregados a la Unidad de Servicios Generales</t>
  </si>
  <si>
    <t>Apoyar la revisión y renovación de los convenios existentes, priorizando aquellos que ofrezcan mayor beneficio a la imagen institucional.</t>
  </si>
  <si>
    <t>Renovar mínimo la mitad de los convenios existentes y generar 2 nuevos convenios.</t>
  </si>
  <si>
    <t>Socializar interna y/o externamente, información de los convenios o resultados de los mismos, con el fin de apoyar su fortalecimiento.</t>
  </si>
  <si>
    <t>4 publicaciones en medios internos y/o externos.</t>
  </si>
  <si>
    <t>Definir la información, el formato y el diseño que tendrán las piezas que conformarán y/o oficiarán como Portafolio de Servicios Institucional y gestionar su elaboración.</t>
  </si>
  <si>
    <t xml:space="preserve">Proponer el contenido, el diseño y el formato para la o las piezas que hacen parte del Portafolio de Servicios Institucional y entregarlo al nivel directivo para su aprobación y posterior orden de servicio. Recibir a satisfacción y coordinar su utilización. </t>
  </si>
  <si>
    <t>Participar en actividades de promoción de la Oferta Académica Institucional.</t>
  </si>
  <si>
    <t>Participar de 10 actividades de promoción de la Oferta Institucional en colegios, ferias o universidades.</t>
  </si>
  <si>
    <t>Apoyar la socialización de las actividades realizadas por otras áreas, como parte del proceso de la virtualización de la oferta institucional.</t>
  </si>
  <si>
    <t>4 notas informativas para divulgar en medios institucionales, aspectos relacionados con el proceso de virtualización en la IUEND. 
5 transmisiones de eventos académicos a través de streeming en redes sociales o cualquier otra plataforma web a disposición, para demostrar las ventajas de la virtualización.</t>
  </si>
  <si>
    <t>4 - 5</t>
  </si>
  <si>
    <t xml:space="preserve">Mantener o Proponer, e implementar estrategias de Comunicación Informativa. </t>
  </si>
  <si>
    <t>2 Estrategias comunicativas para medios externos.</t>
  </si>
  <si>
    <t>Mantener o Proponer, e implementar estrategias de Comunicación Organizacional.</t>
  </si>
  <si>
    <t>Establecer 3 alianzas con medios de comunicación local y regional.</t>
  </si>
  <si>
    <t>Diseñar e implementar para medios internos o externos una estrategia de información sobre el proceso de acreditación de alta calidad.</t>
  </si>
  <si>
    <t>Fortalecer el Portal Institucional en términos de tráfico y usabilidad.</t>
  </si>
  <si>
    <t xml:space="preserve">2 Mejoramientos o ajustes técnicos en términos de servicios o usabilidad. 
Crecimiento de usuarios de la página web con relación a la vigencia anterior, en 5.000 nuevos usuarios. </t>
  </si>
  <si>
    <t>Fortalecer la generación de contenidos en Redes Sociales (Youtube, Facebook, Twitter e Instagram).</t>
  </si>
  <si>
    <t>Alcanzar un crecimiento del 1% de usuarios de las redes sociales y de su interactividad en estos medios.</t>
  </si>
  <si>
    <t xml:space="preserve">Actualización periódica de la información pública obligatoria contenida en el Portal Web. </t>
  </si>
  <si>
    <t xml:space="preserve">Cumplimiento mínimo del 80% de los ítems solicitados por la Estrategia GEL y la Ley de Transparencia y del Derecho de Acceso a la Información Pública </t>
  </si>
  <si>
    <t>Apoyar las acciones desarrolladas por el Comité de Gobierno en Línea</t>
  </si>
  <si>
    <t>Participación en al menos una reunión convocada por el Comité de Gobierno en Línea que tiene la Institución, para actualización y/o ajuste  de la información o los requerimientos</t>
  </si>
  <si>
    <t>Socializar información que permitan a los distintos públicos, conocer aspectos importantes de la estrategia de gobierno en línea y como se aplica en la Institución</t>
  </si>
  <si>
    <t xml:space="preserve">1 Campaña institucional que se trabaje en la vigencia. </t>
  </si>
  <si>
    <t>Gestionar la aprobación de la Política Institucional en Gestión Documental</t>
  </si>
  <si>
    <t>Presentar al Consejo Directivo una Política de Gestión Documental</t>
  </si>
  <si>
    <t>IG - Perdida de información o documentos físicos</t>
  </si>
  <si>
    <t>Gestionar la aprobación de los documentos PINAR, PGD, Banco Terminológico, plan de Conservación Documental.</t>
  </si>
  <si>
    <t>Presentar al Comité Institucional de Archivo los principios de orientación de Gestión Documental (cuatro documentos).</t>
  </si>
  <si>
    <t>Fortalecer la cultura organizacional de los archivos y su preservación</t>
  </si>
  <si>
    <t>Capacitar a los funcionarios de la Institución por medio de nueve campañas de sensibilización.</t>
  </si>
  <si>
    <t>Desarrollar el plan de organización en Archivo de Gestión.</t>
  </si>
  <si>
    <t>Elaborar y ejecutar un documento con las estrategias para la ordenación del Archivo Activo o Archivo de Gestión.</t>
  </si>
  <si>
    <t>Proyectar las Tablas de Valoración Documental.</t>
  </si>
  <si>
    <t>Elaborar una TVD del Fondo Acumulado.</t>
  </si>
  <si>
    <t>Proyectar el Sistema de Conservación Electrónico</t>
  </si>
  <si>
    <t>Planear y presentar un documento con el mantenimiento adecuado de la información.</t>
  </si>
  <si>
    <t>Instruir en la aplicación del Software de gestión documental</t>
  </si>
  <si>
    <t>El 60% de oficinas aplicando el programa de gestión documental en su módulo de archivo</t>
  </si>
  <si>
    <t>IG - Perdida de información y centralización de documentos oficiales entrantes</t>
  </si>
  <si>
    <t>Elaboración y rendición de la Evaluación del SCI en la IU. END vigencia 2018</t>
  </si>
  <si>
    <t>14</t>
  </si>
  <si>
    <t>Un informe ejecutivo de Evaluación SCI rendido</t>
  </si>
  <si>
    <t>Elaboración y rendición de la Evaluación del CIC en la IU. END en la plataforma del CHIP vigencia 2017</t>
  </si>
  <si>
    <t>Un informe ejecutivo de CIC rendido</t>
  </si>
  <si>
    <t>Elaboración de informes de seguimiento</t>
  </si>
  <si>
    <t>30 informes de seguimientos efectuados</t>
  </si>
  <si>
    <t>Elaboración, ejecución y seguimiento del Programa de Auditorías Internas y de Calidad</t>
  </si>
  <si>
    <t xml:space="preserve">Un Programa auditorias aprobado
2 seguimientos al Programa de Auditorias  </t>
  </si>
  <si>
    <t>1 - 2</t>
  </si>
  <si>
    <t>Seguimiento a los Planes de Mejoramiento suscritos con la CGSC y los reportados en la Matriz Institucional de Mejora Continua</t>
  </si>
  <si>
    <t>Dos Informes de  seguimiento a los Planes de Mejoramiento</t>
  </si>
  <si>
    <t xml:space="preserve">Facilitar a los estudiantes la consulta de notas </t>
  </si>
  <si>
    <t>Desarrollar una interfaz para que el estudiante pueda consultar las notas a través del celular.</t>
  </si>
  <si>
    <t>Actualización del aplicativo académico</t>
  </si>
  <si>
    <t xml:space="preserve">Aplicativo actualizado con la última versión enviada por el proveedor. </t>
  </si>
  <si>
    <t>Migrar las notas al aplicativo académico de los graduados por promoción.</t>
  </si>
  <si>
    <t xml:space="preserve">2 promoción revisadas y migradas </t>
  </si>
  <si>
    <t xml:space="preserve">Brindar el servicio para la oferta de cupos por materia a través de una interfaz. </t>
  </si>
  <si>
    <t xml:space="preserve">Una interfaz entregada a los coordinadores para la oferta de cupos. </t>
  </si>
  <si>
    <t xml:space="preserve">Integrar el aplicativo de horarios con el aplicativo académico.  </t>
  </si>
  <si>
    <t>Visualizar en el aplicativo de horarios, la información de pensum que se carga en el aplicativo académico.</t>
  </si>
  <si>
    <t>Integrar el aplicativo de educación virtual con el aplicativo académico</t>
  </si>
  <si>
    <t>Establecer los parámetros para integrar las calificaciones del aplicativo de educación virtual con el aplicativo académico</t>
  </si>
  <si>
    <t>Disminución de la deserción estudiantil en un 1%.</t>
  </si>
  <si>
    <t>Una capacitación por semestre</t>
  </si>
  <si>
    <t>Capacitación en gestión contractual</t>
  </si>
  <si>
    <t>Tres capacitaciones</t>
  </si>
  <si>
    <t>Pasa abierta del 2018 Actualización Manual de Contratación Institucional</t>
  </si>
  <si>
    <t>Manual Actualizado</t>
  </si>
  <si>
    <t>Asesorías para las diferentes convocatorias para cargos en la Institución</t>
  </si>
  <si>
    <t>Tres asesorías para las diferentes convocatorias para cargos en la Institución</t>
  </si>
  <si>
    <t>Verificación, Elaboración y preparación de las etapas precontractual y contractual de  los contratos para adquisición de bienes y servicios de la Institución.</t>
  </si>
  <si>
    <t>100% de la verificación, elaboración y preparación de las etapas precontractual y contractual de  los contratos para adquisición de bienes y servicios de la Institución</t>
  </si>
  <si>
    <t>Asesorar y preparar respuesta a los derechos de petición radicados en la Oficina</t>
  </si>
  <si>
    <t>100% de respuestas a derechos de petición radicados en la Oficina</t>
  </si>
  <si>
    <t>Preparación y elaboración de los documentos de contestación de demandas y tutelas</t>
  </si>
  <si>
    <t>100% de documentos de demandas preparados y elaborados</t>
  </si>
  <si>
    <t>Gestionar el servicio de soporte TI, para la infraestructura de servidores interna y servicios instalados que incluya mantenimiento lógico de lo implementado, capacitaciòn a grupo técnico sobre lo implementado y cambios.</t>
  </si>
  <si>
    <t>Servicio de soporte  TI especializado para servidores y aplicaciones.</t>
  </si>
  <si>
    <t>Gestionar la continuidad con la asociación a la Red Universitaria de Alta Velocidad. - RUAV</t>
  </si>
  <si>
    <t xml:space="preserve">Participación de la RUAV </t>
  </si>
  <si>
    <t>Gestionar el servicio de Cloud Computing para garantizar la seguridad y disposición oportuna de los sistemas de información Institucionales.</t>
  </si>
  <si>
    <t>Servicio de Cloud Computing en funcionamiento 7X24.</t>
  </si>
  <si>
    <t>Gestionar el servicio para la seguridad perimetral Institucional que incluya inducciòn sobre seguridad informática (nuevas tendencias).</t>
  </si>
  <si>
    <t>Servicio de seguridad perimetral Institucional 7x24.</t>
  </si>
  <si>
    <t>Gestionar la adecuación física, de redes eléctrica y regulada de la Unidad de sistemas, de los centros de cableado y de UPS.</t>
  </si>
  <si>
    <t>Propuesta implementación de los espacios tecnológicos.</t>
  </si>
  <si>
    <t>GA - Fallas en la calidad del servicio de mantenimiento y reparaciones eléctricas en las instalaciones de la Institución</t>
  </si>
  <si>
    <t>Gestionar el servicio de mantenimiento preventivo para las UPS Institucionales.</t>
  </si>
  <si>
    <t>Gestionar el soporte técnico y actualización de aplicativos para los sistemas de información de IPS, CAF, Bienestar Universitario y Proyectos.</t>
  </si>
  <si>
    <t>Soporte técnico a sistemas de información contratado</t>
  </si>
  <si>
    <t>Gestionar la actualización de la licencia de software académico NVIVO y SPSS para el soporte en la Unidad de Investigaciones.</t>
  </si>
  <si>
    <t>Software académico y estadístico actualizado.</t>
  </si>
  <si>
    <t xml:space="preserve">Fortalecer los programas permanentes en salud </t>
  </si>
  <si>
    <t>Lograr la participación del 35% de la comunidad universitaria en los servicios de salud</t>
  </si>
  <si>
    <t>Aplicar el examen médico de ingreso a los estudiantes de I semestre con el fin de determinar programas de promoción y prevención en riesgos o patologías encontradas e integrar el examen como requisito de ingreso.</t>
  </si>
  <si>
    <t>Aplicar el examen médico como mínimo al 90% de los estudiantes nuevos</t>
  </si>
  <si>
    <t>Implementar el Programa “Universidad Saludable” en articulación con Talento Humano (Medio ambiente, salud ocupacional) y Proyección Social con programas  de promoción y prevención en salud que impacten en las situaciones en salud que adolece la comunidad universitaria.</t>
  </si>
  <si>
    <t>Desarrollar como mínimo dos intervenciones en el año</t>
  </si>
  <si>
    <t>Diseñar y desarrollar un plan de permanencia estudiantil basado en los componentes del modelo de gestión de permanencia y graduación estudiantil en IES.</t>
  </si>
  <si>
    <t>Desarrollar en un 90% el Plan de permanencia estudiantil que se anexa al presente Plan de Acción.</t>
  </si>
  <si>
    <t>Fortalecer el Servicio de atención estudiantil</t>
  </si>
  <si>
    <t>Desarrollar la propuesta de intervención “Mi proyecto es con la U” con un cumplimiento del 90% como mínimo</t>
  </si>
  <si>
    <t xml:space="preserve">Articular en un documento las acciones afirmativas Institucionales  de fomento a la permanencia estudiantil.  </t>
  </si>
  <si>
    <t>Realizar el análisis de  pertinencia y resultados de las acciones afirmativas</t>
  </si>
  <si>
    <t>Participar en las acciones de mejora para los servicios de cafetería.</t>
  </si>
  <si>
    <t>Incrementar el promedio de subsidios alimentarios de 300 diarios a 350 con un servicio más eficiente.</t>
  </si>
  <si>
    <t xml:space="preserve">Fortalecer el programa de inducción con actividades   que generen una mayor adaptabilidad de los estudiantes nuevos al entorno universitario.  </t>
  </si>
  <si>
    <t>Fortalecer el programa de contraprestación para los estudiantes</t>
  </si>
  <si>
    <t xml:space="preserve">Incrementar el apoyo a un mayor número de estudiantes con respecto a la vigencia 2017-2 </t>
  </si>
  <si>
    <t>Promover la participación en los talleres culturales internos y externos (Convenios con el IPC y Bellas Artes) como también los grupos culturales institucionales.</t>
  </si>
  <si>
    <t xml:space="preserve">Incrementar la participación de la comunidad universitaria en las actividades culturales en un 22% </t>
  </si>
  <si>
    <t>Generar espacios internos y externos  que permitan enaltecer la identidad cultural colombiana y participar en los eventos  culturales interuniversitarios.</t>
  </si>
  <si>
    <t>Participar como mínimo en 5 encuentros, festivales o intercambios interuniversitarios en cultura en el año. </t>
  </si>
  <si>
    <t>Articular con la academia y proyección social   espacios  que contribuyan a la formación integral de la comunidad universitaria que incluyan los graduados y fortalecer los espacios de ENDCUENTROS</t>
  </si>
  <si>
    <t>Realizar como mínimo una actividad semestral para la comunidad universitaria que incluya los graduados.</t>
  </si>
  <si>
    <t xml:space="preserve">Participar en convocatorias y proyectos que contribuyan al fortalecimiento de los programas culturales institucionales. </t>
  </si>
  <si>
    <t>Diseñar como mínimo un proyecto y presentarlo en las Instituciones que oferten convocatorias.  </t>
  </si>
  <si>
    <t xml:space="preserve">Implementar la I Copa Institucional del orden local. </t>
  </si>
  <si>
    <t>Lograr la participación de 5 IES y Universidades al menos en 6 disciplinas deportivas de equipo e individuales. </t>
  </si>
  <si>
    <t>Implementar un Proyecto de fortalecimiento  lúdico-deportivo para funcionarios,  docentes y sus hijos, además  celebrar día de la familia.</t>
  </si>
  <si>
    <t>Lograr un 20% de participación de los estamentos docente y administrativo y realizar  al menos 3 actividades para los hijos de los empleados al año. </t>
  </si>
  <si>
    <t xml:space="preserve">Fortalecer los programas deportivos y recreativos de aprovechamiento del tiempo libre en los estudiantes y graduados. </t>
  </si>
  <si>
    <t xml:space="preserve">Incrementar la participación de los estudiantes de 25% a 27% en los programas deportivos. </t>
  </si>
  <si>
    <t>Participar en los eventos deportivos de la Asociación Colombiana de Universidades según cronograma 2018 y pertinencia de la convocatoria.</t>
  </si>
  <si>
    <t>Participar como mínimo en 6 torneos deportivos durante el año del total de eventos deportivos programados por Ascun </t>
  </si>
  <si>
    <t>Oferta de educación continua  a través de venta de servicios.</t>
  </si>
  <si>
    <t>Realizar 20  capacitaciones por venta de servicios.</t>
  </si>
  <si>
    <t>Oferta de educación continua como aporte a la comunidad.</t>
  </si>
  <si>
    <t>Realizar 9 capacitaciones de aporte a la comunidad.</t>
  </si>
  <si>
    <t>Desarrollar capacitaciones para la cualificación en investigación de los docentes</t>
  </si>
  <si>
    <t>08</t>
  </si>
  <si>
    <t>Dos (2) capacitaciones para el segundo semestre 2018- 2</t>
  </si>
  <si>
    <t>Apoyar la publicación de artículos en revistas categorizadas nacionales e internacionales de docentes investigadores</t>
  </si>
  <si>
    <t>Participación de al menos 15 docentes en capacitaciones.</t>
  </si>
  <si>
    <t>Apoyar la participación en eventos científicos de carácter nacional e internacional</t>
  </si>
  <si>
    <t>Participación en eventos científicos nacionales (15) e internacionales participación al menos de (5) docentes en eventos internacionales</t>
  </si>
  <si>
    <t>Dar continuidad a los convenios interinstitucionales existentes para el desarrollo de proyectos de investigación en red, mediante la participar activamente en las redes de investigación con las cuales tiene relación la institución</t>
  </si>
  <si>
    <t>Participar en 2 redes de investigación</t>
  </si>
  <si>
    <t>Apoyar el desarrollo de proyectos de investigación realizados por docentes de practica y personal de la IPS que retroalimenten las actividades realizadas por cada uno y Apoyar los proyectos de investigación realizados a partir de las prácticas profesionales y en el aula por estudiantes</t>
  </si>
  <si>
    <t xml:space="preserve">Desarrollo de al menos un
proyecto de investigación
con la participación de cada
ente
</t>
  </si>
  <si>
    <t>Mejorar la infraestructura y tecnología de los laboratorios</t>
  </si>
  <si>
    <t>Operativizar el Centro de Investigación en Ciencias aplicadas al deporte</t>
  </si>
  <si>
    <t xml:space="preserve">Participación en convocatorias para financiación de proyectos de investigación liderados por el centro de investigación
</t>
  </si>
  <si>
    <t xml:space="preserve">Operativizar el Centro de
Investigación en Ciencias
aplicadas al deporte
</t>
  </si>
  <si>
    <t>Registrar el centro de investigación en ciencias aplicadas al deporte ante Colciencias</t>
  </si>
  <si>
    <t>Registro y control de los productos de investigación entregados por cada docente</t>
  </si>
  <si>
    <t>Verificación del cumplimiento de la entrega de productos de investigación asociados a las horas asignadas para la investigación por cada docente</t>
  </si>
  <si>
    <t xml:space="preserve">2 Seguimientos </t>
  </si>
  <si>
    <t>Ejecución de mantenimientos preventivos programados</t>
  </si>
  <si>
    <t>Construcción de filtros y canalización de aguas lluvias</t>
  </si>
  <si>
    <t>60% del total requerido</t>
  </si>
  <si>
    <t>Paso seguro</t>
  </si>
  <si>
    <t>Actualizar permanentemente Inventarios de Bienes Propiedad Planta y Equipo</t>
  </si>
  <si>
    <t>Inventarios actualizados Individualizados al 100%</t>
  </si>
  <si>
    <t>Actualizar y socializar el manual de almacén e inventarios</t>
  </si>
  <si>
    <t>Manual de Almacén actualizado y socializado</t>
  </si>
  <si>
    <t>Creación de una Bodega con las características técnicas de almacenamiento</t>
  </si>
  <si>
    <t>Bodega de Almacén</t>
  </si>
  <si>
    <t>Revisar y actualizar formatos de almacén e inventarios conforme a los lineamientos del Sistema Integrado de Gestión de la Institución</t>
  </si>
  <si>
    <t>Formatos actualizados</t>
  </si>
  <si>
    <t>Elaboración, gestión, actualización y seguimiento al Plan Anual de Adquisiciones</t>
  </si>
  <si>
    <t>Plan Anual de Adquisiciones actualizado</t>
  </si>
  <si>
    <t>Apoyar la realización de los documentos de estudios de mercado, estudios previos y demás documentos soportes necesarios para la planeación en la adquisición de bienes y servicios, conforme a la normatividad vigente.</t>
  </si>
  <si>
    <t>100% de las solicitudes de adquisición de bienes y servicios aprobadas tramitadas</t>
  </si>
  <si>
    <t>Gestionar la vinculación de personal de apoyo para la Unidad de Bienes y Servicios.</t>
  </si>
  <si>
    <t>Una (1) persona vinculada</t>
  </si>
  <si>
    <t>Adquirir mobiliario y equipos tecnológicos para la adecuación de la Unidad de Bienes y Servicios</t>
  </si>
  <si>
    <t xml:space="preserve">Equipos en funcionamiento
</t>
  </si>
  <si>
    <t>Actualizar y capacitar a los servidores públicos de la Unidad de Bienes y Servicios en temas relacionados con contratación pública, manejo de bienes propiedad planta y equipo, Servicio y atención al cliente.</t>
  </si>
  <si>
    <t>Tres (3) capacitaciones</t>
  </si>
  <si>
    <t>Revisión, actualización y aprobación del PGIRS acorde a la normatividad vigente</t>
  </si>
  <si>
    <t>Gestión para la consecución de la concesión de agua subterránea</t>
  </si>
  <si>
    <t>Caracterización de vertimientos y reporte a empresa de servicios públicos para dar cumplimiento al Decreto 3930 de 2010</t>
  </si>
  <si>
    <t>Diseño, construcción y puesta en marcha de la trampa de grasas de la cafetería.</t>
  </si>
  <si>
    <t>Reportes obligatorios de residuos a las autoridades ambientales.</t>
  </si>
  <si>
    <t>Actividades de sensibilización ambiental a la comunidad universitaria (Semana de la salud, charlas, inducción a funcionarios, contratistas, estudiantes y docentes, entre otras).</t>
  </si>
  <si>
    <t>Asistencia al curso de piscineros y elaboración del Manual de Operación y Mantenimiento de la piscina</t>
  </si>
  <si>
    <t>Cálculo y seguimiento de indicadores ambientales.</t>
  </si>
  <si>
    <t>Implementar centros de costos por programas académicos en el área contable</t>
  </si>
  <si>
    <t>80% Imple mención centros de costos por programas académicos en el área contable</t>
  </si>
  <si>
    <t>Presentar la agenda para la calificación de la capacidad de pago de la IUEND</t>
  </si>
  <si>
    <t>100% de cumplimiento de la agenda</t>
  </si>
  <si>
    <t>Rendición mensual de estados financiero para la aprobación del Consejo Directivo</t>
  </si>
  <si>
    <t>12 Rendiciones al consejo directivo</t>
  </si>
  <si>
    <t>Articulación de archivo plano con el programa de acedemusoft</t>
  </si>
  <si>
    <t>80% de la articulación de archivo plano</t>
  </si>
  <si>
    <t>Apoyo a las actividades de la Dirección Técnica de Tesorería</t>
  </si>
  <si>
    <t>Al menos la contratación de una persona de apoyo</t>
  </si>
  <si>
    <t>Llevar a cabo la Socialización del Proyecto Educativo Institucional PEI ante toda la comunidad Académica</t>
  </si>
  <si>
    <t xml:space="preserve">PEI debidamente socializado </t>
  </si>
  <si>
    <t>Acreditación de Alta Calidad de los Programas de Deporte y Fisioterapia de la Institución</t>
  </si>
  <si>
    <t>Atender visita de Consejeros CNA para verificación de Condiciones Iniciales</t>
  </si>
  <si>
    <t>Dar inicio a la Autoevaluación con fines de Acreditación de los programas de Deporte y Fisioterapia</t>
  </si>
  <si>
    <t>Realizar la contratación de 1 Profesional Universitario para el fortalecimiento de la Oficina en todo lo relacionado con la Planeación Estratégica de la Institución</t>
  </si>
  <si>
    <t>Profesional Contratado</t>
  </si>
  <si>
    <t>Implementación del Modelo Integrado de Planeación y Gestión de acuerdo a la normatividad vigente</t>
  </si>
  <si>
    <t xml:space="preserve">Realizar la rendición a los entes de control </t>
  </si>
  <si>
    <t>1 Rendición</t>
  </si>
  <si>
    <t>Realizar el primer borrador del Plan prospectivo de Desarrollo de la Institución</t>
  </si>
  <si>
    <t>1 Borrador de Plan de Desarrollo</t>
  </si>
  <si>
    <t>Seguimiento al Plan de Acción</t>
  </si>
  <si>
    <t xml:space="preserve">100% seguimiento a la Plan de
Acción
</t>
  </si>
  <si>
    <t>Seguimiento a indicadores Institucionales</t>
  </si>
  <si>
    <t>100% seguimiento a indicadores</t>
  </si>
  <si>
    <t>Gestión en la actualización de los trámites y procedimientos administrativos</t>
  </si>
  <si>
    <t xml:space="preserve">100% de avance en la Gestión de Formularios, y la Gestión de Usuarios </t>
  </si>
  <si>
    <t xml:space="preserve">Reporte publicación link página web institucional de la plataforma del Estado Colombiano:  No más Filas </t>
  </si>
  <si>
    <t xml:space="preserve">100% de reporte </t>
  </si>
  <si>
    <t>Operacionalización de los datos de la Institución</t>
  </si>
  <si>
    <t>100% de avance en la Operacionalización de los datos de la Institución</t>
  </si>
  <si>
    <t>Racionalización de los trámites de la Institución</t>
  </si>
  <si>
    <t xml:space="preserve">100% de cumplimiento en el uso de la Racionalización del Trámite </t>
  </si>
  <si>
    <t>Registro de Datos Abiertos</t>
  </si>
  <si>
    <t xml:space="preserve">2 (dos) Datos Abiertos registrados </t>
  </si>
  <si>
    <t>Elaboración de proyectos (Inversión, técnicos, otros)</t>
  </si>
  <si>
    <t>Relación de proyectos diseñados en la Oficina Asesora de Planeación de inversión, técnicos u otra modalidad.</t>
  </si>
  <si>
    <t>Registro en el Banco de Programas y Proyectos</t>
  </si>
  <si>
    <t xml:space="preserve">Registro del 100% de los proyectos de inversión reportados en la Oficina Asesora de Planeación </t>
  </si>
  <si>
    <t>Autoevaluación de Control</t>
  </si>
  <si>
    <t>100% Autoevaluación de Control 2018 de conformidad con la normativa vigente.</t>
  </si>
  <si>
    <t>Divulgar la Política y realizar sensibilizaciones sobre la gestión del riesgo de corrupción</t>
  </si>
  <si>
    <t xml:space="preserve">Al menos dos campañas de sensibilización </t>
  </si>
  <si>
    <t>Identificación de Riesgos de Corrupción</t>
  </si>
  <si>
    <t>07</t>
  </si>
  <si>
    <t>Una Matriz de Riesgos con factores externos e internos que afectan positiva o negativamente el cumplimiento de la misión y los objetivos de la entidad</t>
  </si>
  <si>
    <t>Valoración del Riesgo de Corrupción</t>
  </si>
  <si>
    <t xml:space="preserve">Una Matriz con análisis de causas y sus efectos y probabilidad de ocurrencia </t>
  </si>
  <si>
    <t>Una Matriz con el comparativo de los resultados del análisis de riesgos con los controles establecidos, para determinar la zona de riesgo final</t>
  </si>
  <si>
    <t>Matriz de Riesgos de Corrupción</t>
  </si>
  <si>
    <t>Una matriz de riesgos de corrupción</t>
  </si>
  <si>
    <t>Dar a conocer la matriz de Riesgos de la Institución</t>
  </si>
  <si>
    <t>Una matriz de riesgos de corrupción divulgada mediante Pagina Web e Intranet</t>
  </si>
  <si>
    <t>Una matriz de seguimiento a los Riesgos de corrupción con seguimiento</t>
  </si>
  <si>
    <t>Realizar seguimiento al Mapa de Riesgos de Corrupción</t>
  </si>
  <si>
    <t>Una matriz de seguimiento a los Riesgos de corrupción con seguimiento al100%</t>
  </si>
  <si>
    <t>Realizar la actualización de la caracterización del portafolio de bienes y servicio</t>
  </si>
  <si>
    <t xml:space="preserve">Caracterización de bienes y servicios </t>
  </si>
  <si>
    <t>Radicar la solicitud de los trámites inscritos en el SUIT al DAFP, y realizar el seguimiento respectivo</t>
  </si>
  <si>
    <t>Solicitud de actualización de trámites</t>
  </si>
  <si>
    <t>Realizar diagnóstico y análisis de los trámites  de la Institución</t>
  </si>
  <si>
    <t>Diagnóstico de trámites y servicios de la Institución</t>
  </si>
  <si>
    <t>Registrar los datos de trámites y servicios trimestralmente</t>
  </si>
  <si>
    <t>Reporte de los datos en el SUIT</t>
  </si>
  <si>
    <t>Desarrollar las estrategia de racionalización de los trámites</t>
  </si>
  <si>
    <t>Trámites optimizados</t>
  </si>
  <si>
    <t xml:space="preserve">Realizar Seguimiento y monitoreo a la racionalización </t>
  </si>
  <si>
    <t>Reporte de seguimiento en el SUIT</t>
  </si>
  <si>
    <t>Realizar rendición de cuentas ante padres de familia de estudiantes de primer semestre</t>
  </si>
  <si>
    <t>04</t>
  </si>
  <si>
    <t>Dos reuniones con padres de familia de los diferentes programas académicos de la Institución para tratar temas de: Dinámica de estudios durante el semestre, Reglamento Estudiantil y Bienestar universitario.</t>
  </si>
  <si>
    <t xml:space="preserve">Realizar rendición de cuentas ante docentes y estudiantes </t>
  </si>
  <si>
    <t>Dos rendiciones de cuentas ante estudiantes de primer semestre y docentes en la semana de inducción</t>
  </si>
  <si>
    <t>Realizar Audiencia pública de Rendición de cuentas ante la ciudadanía</t>
  </si>
  <si>
    <t>Una audiencia pública de Rendición de cuentas donde se presenta el informe de Gestión del 2017</t>
  </si>
  <si>
    <t>Realizar la rendición de cuenta ante el Concejo Municipal de Santiago de Cali</t>
  </si>
  <si>
    <t>Una rendición de cuenta ante el concejo municipal de Santiago de Cali, para presentar el informe de gestión a la fecha y proyecto de presupuesto de la siguiente vigencia</t>
  </si>
  <si>
    <t>Realizar la retroalimentación de inquietudes presentadas por la comunidad estudiantil</t>
  </si>
  <si>
    <t>Implementar acciones que contribuyan la cultura de rendición de cuentas en servidores públicos y ciudadanía.</t>
  </si>
  <si>
    <t>Una capacitación sobre la cultura de rendición de cuentas en los servidores públicos y ciudadanos.</t>
  </si>
  <si>
    <t>Recopilar la información de las diferentes oficinas para la rendición de cuentas.</t>
  </si>
  <si>
    <t>100% de la información de todas las oficinas de la Institución para el informe de gestión</t>
  </si>
  <si>
    <t>Realizar la evaluación y seguimiento de la Audiencia Pública</t>
  </si>
  <si>
    <t>09</t>
  </si>
  <si>
    <t>Un informe de resultados, logros y dificultades publicado en la página web</t>
  </si>
  <si>
    <t>Un informe de la audiencia pública, publicado en la página web</t>
  </si>
  <si>
    <t>Incorporar recursos en el presupuesto para el desarrollo de iniciativas que mejoren el servicio al ciudadano.</t>
  </si>
  <si>
    <t xml:space="preserve">Presupuesto con el rubro administración del estado </t>
  </si>
  <si>
    <t xml:space="preserve">Realizar ajustes razonables a los espacios físicos de atención y servicio al ciudadano para garantizar su accesibilidad de acuerdo con la NTC 6047. </t>
  </si>
  <si>
    <t>Implementación de al menos 20% del proyecto adecuación de fachada principal, parqueaderos y canchas cubiertas, concerniente a la atención al ciudadano</t>
  </si>
  <si>
    <t>Aplicar un Autodiagnóstico de espacios físicos para identificar los ajustes requeridos.</t>
  </si>
  <si>
    <t>Implementar instrumentos y herramientas para garantizar la accesibilidad a las páginas web de las entidades (Implementación de la NTC 5854 y Convertic).</t>
  </si>
  <si>
    <t>Un instrumento de accesibilidad en la página web</t>
  </si>
  <si>
    <t xml:space="preserve">Adquirir recursos para el Centro de Relevo y cualificar a los servidores en su uso, para garantizar la accesibilidad de las personas sordas a los servicios de la entidad. </t>
  </si>
  <si>
    <t xml:space="preserve">5 equipos tecnológicos para comunicación efectiva </t>
  </si>
  <si>
    <t xml:space="preserve">Fortalecer las competencias de los servidores públicos que atienden directamente a los ciudadanos </t>
  </si>
  <si>
    <t>Una capacitación a los servidores públicos</t>
  </si>
  <si>
    <t>Promover espacios de sensibilización para fortalecer la cultura de servicio al interior de las entidades.</t>
  </si>
  <si>
    <t>Al menos 4 áreas de atención al ciudadano aplicando la cartilla de protocolo de atención al ciudadano.</t>
  </si>
  <si>
    <t>Evaluar el desempeño de los servidores públicos en relación con su comportamiento y actitud en la interacción con los ciudadanos.</t>
  </si>
  <si>
    <t>100% evaluación del desempeño a los funcionarios de la Institución a quienes aplique.</t>
  </si>
  <si>
    <t>Incluir en el Plan Institucional de Capacitación temáticas relacionadas con el mejoramiento del servicio al ciudadano, como por ejemplo: cultura de servicio al ciudadano, fortalecimiento de competencias para el desarrollo de la labor de servicio, innovación en la administración pública, ética y valores del servidor público, normatividad, competencias y habilidades personales, gestión del cambio, lenguaje claro, entre otros.</t>
  </si>
  <si>
    <t>Un Plan Institucional de capacitación, con temáticas orientadas al servicio</t>
  </si>
  <si>
    <t>Identificar, documentar y optimizar los procesos internos para la gestión de los trámites y otros procedimientos administrativos.</t>
  </si>
  <si>
    <t>3 procesos de la Institución para identificar trámites al interior de la misma.</t>
  </si>
  <si>
    <t>Ampliación de espacios de atención en la unidad de admisiones y registro académico, aplicando solucion tecnologicas</t>
  </si>
  <si>
    <t>Ampliar en un 50% el espacio actual</t>
  </si>
  <si>
    <t>Cualificar el personal encargado de recibir las peticiones.</t>
  </si>
  <si>
    <t>una Capacitación de servicio al ciudadano</t>
  </si>
  <si>
    <t>Construir e implementar una política de protección de datos personales.</t>
  </si>
  <si>
    <t>50% de la política Implementada</t>
  </si>
  <si>
    <t>Caracterizar a los ciudadanos -usuarios - grupos de interés y revisar la pertinencia de la oferta, canales, mecanismos de información y comunicación empleados por la entidad.</t>
  </si>
  <si>
    <t>4 grupos caracterizados</t>
  </si>
  <si>
    <t>Realizar periódicamente mediciones de percepción de los ciudadanos respecto a la calidad y accesibilidad de la oferta institucional y el servicio recibido, e informar los resultados al nivel directivo con el fin de identificar oportunidades y acciones de mejora.</t>
  </si>
  <si>
    <t>un Informe de satisfacción de usuarios</t>
  </si>
  <si>
    <t>Publicar la información mínima obligatoria sobre la estructura organica.</t>
  </si>
  <si>
    <t>Información mínima obligatoria publicada sobre la estructura en el portal Institucional</t>
  </si>
  <si>
    <t>Publicar la información mínima obligatoria de procedimientos, servicios y funcionamiento</t>
  </si>
  <si>
    <t>Información mínima obligatoria publicada sobre procedimientos, servicios y funcionamiento en el portal Institucional</t>
  </si>
  <si>
    <t>Gestionar y divulgar los datos abiertos</t>
  </si>
  <si>
    <t>datos abiertos divulgados en el portal</t>
  </si>
  <si>
    <t>Publicar la información sobre contratación pública</t>
  </si>
  <si>
    <t>Informe sobre contratación publicada en el portal</t>
  </si>
  <si>
    <t>Publicar y divulgar la información establecida en la Estrategia de Gobierno en Línea</t>
  </si>
  <si>
    <t>Información sobre el GEL publicada y divulgada en el portal</t>
  </si>
  <si>
    <t>Aplicar el principio de gratuidad para la reproducción de la información.</t>
  </si>
  <si>
    <t>Acto administrativo</t>
  </si>
  <si>
    <t>Realizar y publicar el Registro o inventario de activos de Información.</t>
  </si>
  <si>
    <t>Acto administrativo y  publicación en formato de hoja de cálculo en el sitio web oficial de la entidad en el enlace “Transparencia y acceso a información pública” y en portal de datos abiertos del Estado Colombiano</t>
  </si>
  <si>
    <t>Realizar y publicar el Esquema de publicación de información</t>
  </si>
  <si>
    <t>Realizar y publicar el Índice de Información Clasificada y Reservada.</t>
  </si>
  <si>
    <t>Divulgar la información en formatos alternativos comprensibles</t>
  </si>
  <si>
    <t>Un Formato para la divulgación de información alternativa comprensible</t>
  </si>
  <si>
    <t>Adecuar los medios electrónicos para permitir la accesibilidad a población en situación de discapacidad.</t>
  </si>
  <si>
    <t>Un Medio electrónico adecuado para la población en situación discapacidad</t>
  </si>
  <si>
    <t>Implementar los lineamientos de accesibilidad a espacios físicos para población en situación de discapacidad.</t>
  </si>
  <si>
    <t>Lineamientos sobre accesibilidad a espacios físicos para población con situación de discapacidad</t>
  </si>
  <si>
    <t>Identificar acciones para responder a solicitud de las autoridades de las comunidades, para divulgar la información pública en diversos idiomas y lenguas de los grupos étnicos y culturales del país.</t>
  </si>
  <si>
    <t>Establecer acciones para responder a solicitudes de las autoridades de las comunidades</t>
  </si>
  <si>
    <t xml:space="preserve">Realizar y publicar el Informe de solicitudes de acceso a información que contenga: 
1.El número de solicitudes recibidas.
2. El número de solicitudes que fueron trasladadas a otra institución
3. El tiempo de respuesta a cada solicitud.
4. El número de solicitudes en las que se negó el acceso a la información. </t>
  </si>
  <si>
    <t>Cuatro informes de solicitudes de acceso a información con los contenidos enunciados publicado en la página web trimestralmente</t>
  </si>
  <si>
    <t>Socializar los acuerdos, compromisos y protocolos éticos, que sirvan para establecer parámetros de comportamiento en la actuación de los servidores públicos</t>
  </si>
  <si>
    <t>Infografías sobre los principios y valores de la Institución en la intranet y correos electrónicos</t>
  </si>
  <si>
    <t>Revisar la Carta de Principios y Valores Éticos, con el fin de incluir lineamientos sobre temas de conflicto de intereses, canales de denuncia de hechos de corrupción, mecanismos para la protección al denunciante, unidades de reacción inmediata a la corrupción entre otras.</t>
  </si>
  <si>
    <t>Carta de Principios y Valores  de Éticos actualizada</t>
  </si>
  <si>
    <t>Realizar  las TRD en las oficinas de Dirección Técnica de Internacionalización y la Oficina de Egresados</t>
  </si>
  <si>
    <t>Realizar y aplicar Dos Tablas de Retención Documental de las oficinas mencióname anteriormente</t>
  </si>
  <si>
    <t xml:space="preserve">Implementar la gestión documental electrónica de archivos. </t>
  </si>
  <si>
    <t>1</t>
  </si>
  <si>
    <t>8</t>
  </si>
  <si>
    <t>Implementar, al menos, 20% de las oficinas la Gestión Documental Electrónica</t>
  </si>
  <si>
    <t xml:space="preserve">Aplicar las transferencias documentales de acuerdo a la norma  </t>
  </si>
  <si>
    <t xml:space="preserve">realizar, al menos, una trasferecia del 60% de oficinas de la institución </t>
  </si>
  <si>
    <t>Organizar el fondo documental</t>
  </si>
  <si>
    <t xml:space="preserve">organizar el 40% del fondo acumulado del archivo central de la Institución </t>
  </si>
  <si>
    <t xml:space="preserve">Realizar capacitaciones en Gestión Documental </t>
  </si>
  <si>
    <t xml:space="preserve">enviar 3 capacitaciones por correo electrónico a todas las dependencias de la institución </t>
  </si>
  <si>
    <t>Adquicición de equipos de cómputo corporativos con los requerimientos técnicos institucionales y de acuerdo a necesidades por año.</t>
  </si>
  <si>
    <t>Renovación tecnológica en areas administrativas</t>
  </si>
  <si>
    <t>Adecuación red de datos y reguladas  de tres (3) Salas de Cómputo</t>
  </si>
  <si>
    <t>5</t>
  </si>
  <si>
    <t>7</t>
  </si>
  <si>
    <t>9</t>
  </si>
  <si>
    <t>Mejorar servicio para los estudiantes</t>
  </si>
  <si>
    <t>Conexión de la institución con la red universitaria de alta velocidad - RUAV.</t>
  </si>
  <si>
    <t>Integracióna la  red del conocimiento  y colaboración interistitucional</t>
  </si>
  <si>
    <t>Adquisición de software para gestión de oficina.</t>
  </si>
  <si>
    <t>Eficiencia en el desarrollo de actividades administrativa</t>
  </si>
  <si>
    <t>Gestionar el servicio de soporte TI, para la infraestructura de servidores interna y servicios instalados que incluya mantenimiento lógico de lo implementado, capacitación a grupo técnico sobre lo implementado y cambios.</t>
  </si>
  <si>
    <t>2</t>
  </si>
  <si>
    <t>Soporte especializado en la infraestructura tecnologica.</t>
  </si>
  <si>
    <t>Seguridad de la información  y agilidad en el servicio Web.</t>
  </si>
  <si>
    <t>Mgración de bases de datos a Oracle licenciado.</t>
  </si>
  <si>
    <t>Centralización de bases de datos para la seguridad de la información</t>
  </si>
  <si>
    <t>Implementar certificados de seguridad - SSL para aplicaciones Web</t>
  </si>
  <si>
    <t>Seguridad de la información</t>
  </si>
  <si>
    <t>Actualización y nivelación del sistema de información académico.</t>
  </si>
  <si>
    <t>Mejora en los servicios académicos y seuridad de la información.</t>
  </si>
  <si>
    <t xml:space="preserve">Renovación licencia anual para el  servicio de la Plataforma para el aprendizaje virtual </t>
  </si>
  <si>
    <t>Eficiencia y eficacia en la labor administrativa</t>
  </si>
  <si>
    <t>Adquisición Sistemas de información para Biblioteca e Investigaciones (Koha y Dspace)</t>
  </si>
  <si>
    <t>Mejora en el servicio  para Biblioteca e Investigaciones y seguridad de la información.</t>
  </si>
  <si>
    <t>Softwarre académico para investigaciones (SPSS y NVIVO)</t>
  </si>
  <si>
    <t>Fortalecimiento de la investigación</t>
  </si>
  <si>
    <t>Seguridad fisica para equipos (cambio de baterias UPS's)</t>
  </si>
  <si>
    <t xml:space="preserve">Equipos e información protegidos </t>
  </si>
  <si>
    <t>Adecuación de la red de datos, electrica regulada y mejora en dispositivos de comuncaciones en Areas Administrativas.</t>
  </si>
  <si>
    <t>10</t>
  </si>
  <si>
    <t>Agilidad y coninuidad del servicio.</t>
  </si>
  <si>
    <t>Seguridad perimetral.</t>
  </si>
  <si>
    <t>Seguridad permetral de la red LAN</t>
  </si>
  <si>
    <t>Mantenimiento preventivo UPS's e instalación Bypass</t>
  </si>
  <si>
    <t>19</t>
  </si>
  <si>
    <t>29</t>
  </si>
  <si>
    <t>Seguridad equipos de respaldo electrico y continuidad del servicio.</t>
  </si>
  <si>
    <t>Seguridad fisica equipo servidores y dispositivos de proveedores (Aire acondiconados, camaras, puerta de entrada area).</t>
  </si>
  <si>
    <t>Servicio de backup sincronización local y nube  (respaldo logico de la Información)</t>
  </si>
  <si>
    <t>Fortalecimiento en el respaldo de la información para la continuidad del servicio</t>
  </si>
  <si>
    <t>Antivirus corporativo</t>
  </si>
  <si>
    <t>Respaldo de la información</t>
  </si>
  <si>
    <t>Adquisición Licencia para Servidor de Bases de Datos Oracle</t>
  </si>
  <si>
    <t>Respaldo del servicio y derechos de autor</t>
  </si>
  <si>
    <t>Adquisición  software para Revista Cientifica (Open Journal - nube)</t>
  </si>
  <si>
    <t>Configuración control servicio telefonico (Call Express)</t>
  </si>
  <si>
    <t>Fortalecimiento control del servicio telefonico</t>
  </si>
  <si>
    <t>Ampliación cobertura serviciotelefonico en  externciones fijas y movilidad</t>
  </si>
  <si>
    <t>Fortalecimiento en la cobertura de comunicación interna para mejorar el servicio externo.</t>
  </si>
  <si>
    <t>ASEGURAMIENTO Y DISPOSICIÓN DE LOS RECURSOS PARA EL ADECUADO FUNCIONAMIENTO ACADEMICO-ADMINISTRATIVO - ADQUISICION DE ELEMENTOS DE  PAPELERIA, UTILES DE ESCRITORIO Y OFICINA</t>
  </si>
  <si>
    <t xml:space="preserve">ASEGURAMIENTO Y DISPOSICIÓN DE LOS RECURSOS PARA EL ADECUADO FUNCIONAMIENTO ACADEMICO-ADMINISTRATIVO - SERVICIOS DE REMANUFACTURA- RECARGA </t>
  </si>
  <si>
    <t xml:space="preserve">ASEGURAMIENTO Y DISPOSICIÓN DE LOS RECURSOS PARA EL ADECUADO FUNCIONAMIENTO ACADEMICO-ADMINISTRATIVO - COMPRA DE TONERS, TINTAS Y CINTAS </t>
  </si>
  <si>
    <t>ASEGURAMIENTO Y DISPOSICIÓN DE LOS RECURSOS PARA EL ADECUADO FUNCIONAMIENTO ACADEMICO-ADMINISTRATIVO - ADQUSICION ELEMENTOS DE ASEO Y CAFETERIA PARA MANTENIMIENTO DE  INSTALACIONES FISICAS, ZONAS VERDES Y EQUIPOS</t>
  </si>
  <si>
    <t>ASEGURAMIENTO Y DISPOSICIÓN DE LOS RECURSOS PARA EL ADECUADO FUNCIONAMIENTO ACADEMICO-ADMINISTRATIVO - SUMINISTRO DE TIQUETES AÉREOS EN RUTAS NACIONALES E INTERNACIONALES PARA FUNCIONARIOS, DOCENTES, CONTRATISTAS, ESTUDIANTES DEPORTISTAS DE ACUERDO A SU FUNCION</t>
  </si>
  <si>
    <t xml:space="preserve">ASEGURAMIENTO Y DISPOSICIÓN DE LOS RECURSOS PARA EL ADECUADO FUNCIONAMIENTO ACADEMICO-ADMINISTRATIVO - SERVICIOS DE ALOJAMIENTO Y ALIMENTACION </t>
  </si>
  <si>
    <t>ASEGURAMIENTO Y DISPOSICIÓN DE LOS RECURSOS PARA EL ADECUADO FUNCIONAMIENTO ACADEMICO-ADMINISTRATIVO - COMPRA DE MATERIALES DE FERRETERIA Y CONSTRUCCIONA PARA MEJORAMIENTO Y MANTENIMIENTOS CORRECTIVOS Y PREVENTIVOS DE LAS INSTALACIONES FISICAS</t>
  </si>
  <si>
    <t>ASEGURAMIENTO Y DISPOSICIÓN DE LOS RECURSOS PARA EL ADECUADO FUNCIONAMIENTO ACADEMICO-ADMINISTRATIVO - CPROYECTO A LARGO PALZO DE RE REPOSICION DE CABLEADO Y LUMINARIAS</t>
  </si>
  <si>
    <t>ASEGURAMIENTO Y DISPOSICIÓN DE LOS RECURSOS PARA EL ADECUADO FUNCIONAMIENTO ACADEMICO-ADMINISTRATIVO - APOYO OPERATIVO SERVICIO DE FOTOCOPIAS Y ANILLADOS VARIOS</t>
  </si>
  <si>
    <t>FORTALECIMIENTO TECNOLOGICO EN HADWARE Y SOFTWARE PARA EL FUNCIONAMIENTO ACADEMICO ADMINISTRATIVO - ADQUISICION PARTES DE COMPUTADOR PARA MANTENIMIENTO CORRECTIVOS Y PREVENTIVOS MENORES.</t>
  </si>
  <si>
    <t xml:space="preserve">ASEGURAMIENTO Y DISPOSICIÓN DE LOS RECURSOS PARA EL ADECUADO FUNCIONAMIENTO ACADEMICO-ADMINISTRATIVO - ADQUISICIÓN DE MATERIALES Y SUMINISTROS EN GENERAL                                                       </t>
  </si>
  <si>
    <t>ASEGURAMIENTO Y DISPOSICIÓN DE LOS RECURSOS PARA EL ADECUADO FUNCIONAMIENTO ACADEMICO-ADMINISTRATIVO - compra de materiales para la elaboracion de carnets institucionales</t>
  </si>
  <si>
    <t>ASEGURAMIENTO Y DISPOSICIÓN DE LOS RECURSOS PARA EL ADECUADO FUNCIONAMIENTO ACADEMICO-ADMINISTRATIVO - ADQUISICIÓN DE INSUMOS Y QUIMICOS PARA MANTENIMIENTO DE PISCINA INSTITUCIONAL</t>
  </si>
  <si>
    <t>FORTALECIMIENTO TECNOLOGICO EN HADWARE Y SOFTWARE PARA EL FUNCIONAMIENTO ACADEMICO ADMINISTRATIVO - COMPRA DE EQUIPOS TECNOLOGICOS Y SOFTWARE - Compra de Computadores</t>
  </si>
  <si>
    <t>FORTALECIMIENTO TECNOLOGICO EN HADWARE Y SOFTWARE PARA EL FUNCIONAMIENTO ACADEMICO ADMINISTRATIVO - COMPRA DE EQUIPOS TECNOLOGICOS Y SOFTWARE  - Compra de Scaner</t>
  </si>
  <si>
    <t>Compra e Instalación y puesta en funcionamiento de equipos de aire acondicionado para el área administrativa de la Institución Universitaria Escuela Nacional del Deporte.</t>
  </si>
  <si>
    <t>FORTALECIMIENTO TECNOLOGICO EN HADWARE Y SOFTWARE PARA EL FUNCIONAMIENTO ACADEMICO ADMINISTRATIVO - COMPRA DE EQUIPOS TECNOLOGICOS Y SOFTWARE - Compra de Impresoras</t>
  </si>
  <si>
    <t>FORTALECIMIENTO TECNOLOGICO EN HADWARE Y SOFTWARE PARA EL FUNCIONAMIENTO ACADEMICO ADMINISTRATIVO - COMPRA DE EQUIPOS TECNOLOGICOS Y SOFTWARE - Compra de Camaras de Video Vigilancia</t>
  </si>
  <si>
    <t>FORTALECIMIENTO TECNOLOGICO EN HADWARE Y SOFTWARE PARA EL FUNCIONAMIENTO ACADEMICO ADMINISTRATIVO - COMPRA DE EQUIPOS TECNOLOGICOS Y SOFTWARE  - COMPRA DE SOFWARE PARA servicios medicos bienestar universitarios</t>
  </si>
  <si>
    <t>ADECUACION Y DOTACION DE AULAS Y MOBILIARIOS PARA EL FUNCIONAMIENTO ACADEMICO ADMINISTRATIVO</t>
  </si>
  <si>
    <t>ASEGURAMIENTO Y DISPOSICIÓN DE LOS RECURSOS PARA EL ADECUADO FUNCIONAMIENTO ACADEMICO-ADMINISTRATIVO - APOYPO LOGISTICO EN SERVICIOS DE MOVILIZACION TERRESTRE DE ESTUDIANES, SERVIDORES PUBLICOS Y CARGA EN GENERAL, PEAJES)</t>
  </si>
  <si>
    <t>ASEGURAMIENTO Y DISPOSICIÓN DE LOS RECURSOS PARA EL ADECUADO FUNCIONAMIENTO ACADEMICO-ADMINISTRATIVO - SERVICIOS DE APOYO LOGISTICO - Transporte de Estduiantes Practivas y visitas empresariales</t>
  </si>
  <si>
    <t>ASEGURAMIENTO Y DISPOSICIÓN DE LOS RECURSOS PARA EL ADECUADO FUNCIONAMIENTO ACADEMICO-ADMINISTRATIVO - SERVICIOS DE APOYO LOGISTICO CORREO NACIONAL,Y DEMAS SERVICIOS POSTALES,</t>
  </si>
  <si>
    <t>ASEGURAMIENTO Y DISPOSICIÓN DE LOS RECURSOS PARA EL ADECUADO FUNCIONAMIENTO ACADEMICO-ADMINISTRATIVO - SERVICIOS DE APOYO LOGISTICO CORREO NACIONAL, INTERNACIONAL Y DEMAS SERVICIOS POSTALES,</t>
  </si>
  <si>
    <t>ADQUSICION DE SEGUROS  DE VIDA Y SEGUROS EN GENERAL</t>
  </si>
  <si>
    <t>IMPRESOS  Y  PUBLICACIONES ADMINISTRATIVAS</t>
  </si>
  <si>
    <t>IMPRESOS  Y  PUBLICACIONES- PRODUCCION INTELECTUAL DE LIBROS PUBLICACIONES RESULTADOS DE INVESTIGACION - ADMINISTRACION</t>
  </si>
  <si>
    <t>IMPRESOS  Y  PUBLICACIONES- PRODUCCION INTELECTUAL DE LIBROS PUBLICACIONES RESULTADOS DE INVESTIGACION - FISIOTERAPIA</t>
  </si>
  <si>
    <t>IMPRESOS  Y  PUBLICACIONES-  OTROS IMPRESOS ACADEMCIOS</t>
  </si>
  <si>
    <t>ASEGURAMIENTO Y DISPOSICIÓN DE LOS RECURSOS PARA EL ADECUADO FUNCIONAMIENTO ACADEMICO-ADMINISTRATIVO - MANTENIMIENTO PREVENTIVO Y CORRECTIVO DE LOS BIENES MUEBLES</t>
  </si>
  <si>
    <t>ASEGURAMIENTO Y DISPOSICIÓN DE LOS RECURSOS PARA EL ADECUADO FUNCIONAMIENTO ACADEMICO-ADMINISTRATIVO - MANTENIMIENTO PREVENTIVO Y CORRECTIVO DE LAS INSTALACIONES FISICAS</t>
  </si>
  <si>
    <t>MANTENIMIENTO  DE VEHICULOS</t>
  </si>
  <si>
    <t>SERVICIO DE VIGILANCIA, SEGURIDAD PRIVADA Y VIGILANCIA ELECTRONICA</t>
  </si>
  <si>
    <t>SERVICIOS ASEO GENERAL DE LAS INSTALACIONES FISICAS EQUIPOS, ZONAS VERDES , JARDINERIA Y CONSERJERIA</t>
  </si>
  <si>
    <t>ALQUILER DE PARQUEADEROS PARA VEHICULOS Y MOTOS</t>
  </si>
  <si>
    <t>ALQUILER DE ESPACIOS FISICOS PARA AULAS DE CLASE</t>
  </si>
  <si>
    <t xml:space="preserve">Alquiler de espacios físicos para la utilización del Laboratorio de la Escuela Gastronómica de Occidente EGO  para la realización de las prácticas académicas del programa de Nutrición y Dietética </t>
  </si>
  <si>
    <t xml:space="preserve">ALQUILER DE INSTALACIONES DEPORTIVAS - MEDIOS DE APOYO EDUCATIVO - canchas deportivas </t>
  </si>
  <si>
    <t>ALQUILER DE INSTALACIONES DEPORTIVAS - MEDIOS DE APOYO EDUCATIVO - dojo de judo</t>
  </si>
  <si>
    <t>AFILIACIONES Y SUSCRIPCIONES</t>
  </si>
  <si>
    <t>COMBUSTIBLE</t>
  </si>
  <si>
    <t>Publicidad radial a través del Programa radial SUPERCOMBO DEL DEPORTE</t>
  </si>
  <si>
    <t>Publicidad a través del medio escrito REVISTA EL CONGRESO, en su especial nacional  “LA EDUCACION COMO EJE DEL DESARROLLO EN COLOMBIA”</t>
  </si>
  <si>
    <t>PLANTELES EDUCATIVOS</t>
  </si>
  <si>
    <t>INVERSION EN REHABILITACION DE LA INFRAESTRUCTURA EXISTENTE</t>
  </si>
  <si>
    <t>MEJORAMIENTO Y MANTENIMIENTO INFRAESTRUCTURA  - MANTENIMIENTO FILTROS</t>
  </si>
  <si>
    <t xml:space="preserve">MEJORAMIENTO Y MANTENIMIENTO INFRAESTRUCTURA  - MANTENIMIENTO  Y REHABILITACION DE ANDENES </t>
  </si>
  <si>
    <t xml:space="preserve">DOTACIÓN Y/O ADQUIS. MAQUINARIA Y EQUIPO </t>
  </si>
  <si>
    <t xml:space="preserve">DOTACIÓN Y/O ADQUIS. MAQUINARIA Y EQUIPO - dotacion sala de sistemas </t>
  </si>
  <si>
    <t xml:space="preserve">DOTACIÓN DE INSTALACIONES </t>
  </si>
  <si>
    <t>DOTACIÓN DE MATERIAL EDUCATIVO</t>
  </si>
  <si>
    <t>ADQUISICION DE EQUIPOS AUDIOVISUALES TELEVSORES PARA FACILIAR INFORMCION CONTROL DE HORARIOS</t>
  </si>
  <si>
    <t>DOTACIÓN DE MATERIAL EDUCATIVO -Compra de Reactivos Químicos, Material de Vidrio y otros Insumos de Laboratorio de Bioquímica</t>
  </si>
  <si>
    <t>RECONOCIMIENTO Y APROPIACION DE LAS DIMENSIONES CULTURALES ORIENTADAS A LA COMUNIDAD UNIVERSITARIA.</t>
  </si>
  <si>
    <t>PROMOCION DE ACTIVIDADES DEPORTIVAS Y RECREATIVAS PARA LA COMUNIDAD UNIVERSITARIA</t>
  </si>
  <si>
    <t>FOMENTO CULTURA EN SALUD DE AUTOCUIDADO FISICO Y SICOLOGICO DE LA COMUNIDAD UNIVERSITARIA</t>
  </si>
  <si>
    <t>FORTALECIMIENTO DE LOS PROGRAMAS DE APOYO Y BIENESTAR SOCIAL PARA LA COMUNIDAD ACADEMICA</t>
  </si>
  <si>
    <t>FORTALECIMIENTO DE LOS PROGRAMAS DE APOYO Y BIENESTAR SOCIAL PARA LA COMUNIDAD ACADEMICA - SUBSIDIOS ALIMENTARIOS</t>
  </si>
  <si>
    <t>PRESTACION DE SERVICIOS DE APOYO A LA GESTION -Honorarios Funcionamiento)</t>
  </si>
  <si>
    <t>servicios profesionales de calificación del riesgo crediticio de la capacidad de largo plazo (calificación nacional de largo plazo con sus pasivos financieros)</t>
  </si>
  <si>
    <t>Servicios profesionales de apoyo a la Vicerrectoria financiera</t>
  </si>
  <si>
    <t>PRESTACION DE SERVICIOS DE APOYO A LA GESTION - en actividades asistenciales Dirección Técncia de Proyección Social  (R.S.T - Inversion)</t>
  </si>
  <si>
    <t>PRESTACION DE SERVICIOS DE APOYO A LA GESTION - en actividades profesionales  Dirección Técncia de Proyección Social  Honorarios - Inversion)</t>
  </si>
  <si>
    <t>PRESTACION DE SERVICIOS DE APOYO A LA GESTION - ec actividaes asistencias biblioteca vicerrectoria academica  (R.S.T - Inversion)</t>
  </si>
  <si>
    <t>PRESTACION DE SERVICIOS DE APOYO A LA GESTION - ec actividaes Pofesionales Centrod e Acondicionamiento Fisico</t>
  </si>
  <si>
    <t>PRESTACION DE SERVICIOS DE APOYO A LA GESTION - Prestaciòn de Servicios Profesionales IPS - MEDES</t>
  </si>
  <si>
    <t>SERVICIOS PROFESIONALES y/o ARTISTICOS  DE APOYO A LA GESTION  -  - HONORARIOS - servicios de Datacenter</t>
  </si>
  <si>
    <t>SERVICIOS DE ÁREA PROTEGIDA PARA ATENCIÓN EN EL ÁMBITO PRE HOSPITALARIO PARA TODOS LOS FUNCIONARIOS, DOCENTES, ESTUDIANTES, PROVEEDORES, USUARIOS DE LA IPS Y PÚBLICO EN GENERAL QUE SE ENCUENTRE AL INTERIOR DE LAS INSTALACIONES DE LA INSTITUCIÓN .</t>
  </si>
  <si>
    <t>FORTALECIMIENTO DEL MEDIO AMBIENTE INSTITUCIONAL - LAVADO Y DESINFECCIÓN DE TANQUE DE ALMACENAMIENTO DE AGUA POTABLE CON CAPACIDAD DE 10.000 LITROS, SEGÚN LOS LINEAMIENTO DE LA SECRETARIA DE SALUD PÚBLICA MUNICIPAL DE CALI</t>
  </si>
  <si>
    <t>FORTALECIMIENTO DEL MEDIO AMBIENTE INSTITUCIONAL - RECOLECCIÓN MENSUAL DE MUESTRAS Y ANÁLISIS MICROBIOLÓGICO Y FISICOQUÍMICO PARA TANQUE DE ALMACENAMIENTO DE AGUA POTABLE Y AGUA DE PISCINA DE USO INSTITUCIONAL DE ACUERDO CON LOS ESTÁNDARES ESTABLECIDOS EN LAS RESOLUCIONES REGLAMENTARIOS</t>
  </si>
  <si>
    <t>FORTALECIMIENTO DEL MEDIO AMBIENTE INSTITUCIONAL -  CONTROL INTEGRAL DE INSECTOS, RASTREROS, VOLADORES, TRATAMIENTO DE HORMIGAS, ABEJAS, AVISPAS, ARAÑAS Y LARVAS EN SUMIDEROS PARA LAS DIFERENTES ÁREAS DE LA INSTITUCIÓN</t>
  </si>
  <si>
    <t xml:space="preserve">SERVICIOS DE APOYO A LA GESTION - Prestación de servicios de Ambientación musical, servicios de mensajería en la espera telefónica Publihold, servicio de red de audio interno con mantenimiento preventivo y correctivo </t>
  </si>
  <si>
    <t>FOTALECIMIENTO DE LOS PROGRAMAS DE MEJORAMIENTO DEL SISTEMA DE SEGURIDAD Y SALUD EN EL TRABAJO - COMPRA DE ELEMENTOS DE PROTECCION</t>
  </si>
  <si>
    <t>PROGRAMAS DE SANEAMIENTO AMBIENTAL - Compra - recarga y mantenimiento de extintores</t>
  </si>
  <si>
    <t>PROYECTO DE GESTION DE LA INTERNACIONZALIZACION</t>
  </si>
  <si>
    <t>ACREDITACION DE ALTA CALIDAD- PLAN DE MEJORAMIENTO AUTOEVALUACION</t>
  </si>
  <si>
    <t>PRESTACION DE SERVICIOS PROFESIONALES DE APOYO ACREDITACION DE ALTA CALIDAD- HONORARIOS ACREDITACION ALTA CALIDAD</t>
  </si>
  <si>
    <t>DISEÑOS, INVESTIGACIÓN BASICA APLICADA Y ESTUDIOS</t>
  </si>
  <si>
    <t>Renovación Afiliación a la Red Universitaria de Alta Velocidad del Valle del Cauca - RUAV, para fortalecimiento de las TIC para el óptimo funcionamiento académico-administrativo</t>
  </si>
  <si>
    <t>PRESTACION DE SERVICIOS DE APOYO A LA GESTION - en actividades ASSITENCIALES INVESTIGACION</t>
  </si>
  <si>
    <t>Atención, Control y Organización Institucional para apoyo a la getsion del Estado - Gobierno en Línea</t>
  </si>
  <si>
    <t>PRESTACION DE SERVICIOS DE APOYO A LA GESTION - desarrollo de actividades logisticas para fortalecer la realización de actividades Administrativas, Académicas, Lúdicas, Culturales y Deportivas</t>
  </si>
  <si>
    <t xml:space="preserve">PRESTACION DE SERVICIOS DE APOYO A LA GESTION - desarrollo de actividades logisticas . Asistenciales u operativas </t>
  </si>
  <si>
    <t>44121701 44111515  44122003 31201503 44122104 43201809 43201809 44122011 44122107 44101602 44121708 44111503 14111520 26111702 44121613 44121904 44122010 44121506 44121605 44121619 44121618 43191504 44121716 44121805 44121902 44122017 44101602 44121615 44121634</t>
  </si>
  <si>
    <t>44103103 44121904 44121703 44121907 44121904</t>
  </si>
  <si>
    <t xml:space="preserve">50201706  50161814  70141504  52121602  14111705  14111704  24111503  47131805  53131608  47131807 50161509 50201712 14111703 52151504 47131802 47131501 47121701 </t>
  </si>
  <si>
    <t>90121502 90121603</t>
  </si>
  <si>
    <t>39121321  39111501</t>
  </si>
  <si>
    <t>39101601 39101605 39101901 39101902</t>
  </si>
  <si>
    <t>27113203  56112005</t>
  </si>
  <si>
    <t>46182001 46181504 46181509 42131611 46181804 46181532 53131609 53102516 56111604 56101708 56101713 56112206  56101510 72152402 72153606 72153002 30161705</t>
  </si>
  <si>
    <t xml:space="preserve">14111815 47132102 44103100 </t>
  </si>
  <si>
    <t>49241712 12141901 47131605</t>
  </si>
  <si>
    <t>43211512    43211513  43211507 43212105  43212110</t>
  </si>
  <si>
    <t>40101701 72101511</t>
  </si>
  <si>
    <t>46171622 46171610 72151702</t>
  </si>
  <si>
    <t>72153600 73181908</t>
  </si>
  <si>
    <t>78102203 78102200</t>
  </si>
  <si>
    <t xml:space="preserve">82121506  80141630 80101502 80101503 8010150442312009  14111500  14111828  44122104  27112300  44101809  12171703  44122003  44122025  44122022  14111500  44103100  44121600  44121700  44121800  47121900  47131500  47131600  47131700   47131800  47131900  47132100  </t>
  </si>
  <si>
    <t>80161801  94121505  78181703  81161708 73152108 70171707 81101501 72101505 72154066 73152108</t>
  </si>
  <si>
    <t>72101507 80161801  94121505  78181703 72152500</t>
  </si>
  <si>
    <t>72151302 94121505</t>
  </si>
  <si>
    <t>82111904    55101506</t>
  </si>
  <si>
    <t>40161513   15121501  78181507</t>
  </si>
  <si>
    <t>45121515    45121516  45111616  40101701  56112102  80111609  86121701  86121702</t>
  </si>
  <si>
    <t>56112001 56112002</t>
  </si>
  <si>
    <t>41122400 41102404 41104900 41121800 41104921</t>
  </si>
  <si>
    <t>15101507 41121808 41113034</t>
  </si>
  <si>
    <t>81161708 85121802 80141501 80141607 80161507 55101516 91111602 84111502 82131604</t>
  </si>
  <si>
    <t>43233505 43221524</t>
  </si>
  <si>
    <t>46182001  42131611 46181804 46181532 53131609 53102516</t>
  </si>
  <si>
    <t xml:space="preserve">42141800 42142200 93141712 60105616 </t>
  </si>
  <si>
    <t>5  Meses</t>
  </si>
  <si>
    <t>S meses</t>
  </si>
  <si>
    <t>1  Meses</t>
  </si>
  <si>
    <t>10  Meses</t>
  </si>
  <si>
    <t>5 MESES</t>
  </si>
  <si>
    <t>12  Meses</t>
  </si>
  <si>
    <t>1  Mes</t>
  </si>
  <si>
    <t>11  Meses</t>
  </si>
  <si>
    <t>7 Meses</t>
  </si>
  <si>
    <t>5 Meses</t>
  </si>
  <si>
    <t xml:space="preserve">1 MES </t>
  </si>
  <si>
    <t>3 Meses</t>
  </si>
  <si>
    <t>Agosto</t>
  </si>
  <si>
    <t>12 Meses</t>
  </si>
  <si>
    <t>15 dias</t>
  </si>
  <si>
    <t>marzo</t>
  </si>
  <si>
    <t>septiembre</t>
  </si>
  <si>
    <t>1 MES</t>
  </si>
  <si>
    <t>juniio</t>
  </si>
  <si>
    <t xml:space="preserve">Enero </t>
  </si>
  <si>
    <t>ENERO</t>
  </si>
  <si>
    <t>11  meses</t>
  </si>
  <si>
    <t>ENERRO</t>
  </si>
  <si>
    <t xml:space="preserve">enero </t>
  </si>
  <si>
    <t>11 MESES</t>
  </si>
  <si>
    <t>ferbero</t>
  </si>
  <si>
    <t>11 Meses</t>
  </si>
  <si>
    <t>FEBRERO</t>
  </si>
  <si>
    <t>abril</t>
  </si>
  <si>
    <t>9 Meses</t>
  </si>
  <si>
    <t>AGOSTO</t>
  </si>
  <si>
    <t>enero</t>
  </si>
  <si>
    <t>Minima Cuantía</t>
  </si>
  <si>
    <t>Subasta Inversa</t>
  </si>
  <si>
    <t>licitaciòn Pùblica</t>
  </si>
  <si>
    <t>Contratación Directa</t>
  </si>
  <si>
    <t>Mínima Cuantía</t>
  </si>
  <si>
    <t>Mínima Cuantía - subasta inversa</t>
  </si>
  <si>
    <t>subasta inversa</t>
  </si>
  <si>
    <t>Selección Abreviada de Menor Cuantía</t>
  </si>
  <si>
    <t>Licitación</t>
  </si>
  <si>
    <t>Licitación Subasta Inversa  Mínima Cuantía</t>
  </si>
  <si>
    <t xml:space="preserve"> Mínima Cuantía</t>
  </si>
  <si>
    <t xml:space="preserve">Contratación Directa  </t>
  </si>
  <si>
    <t>Contratación Directa  Mínima Cuantía - selección Abreviada  subasta inversa</t>
  </si>
  <si>
    <t>Contratación Directa - Minima Cuantía</t>
  </si>
  <si>
    <t>Contratacion directa</t>
  </si>
  <si>
    <t xml:space="preserve">Contratación Directa  Mínima Cuantía - </t>
  </si>
  <si>
    <t>NA</t>
  </si>
  <si>
    <t>Ruby Cuero Galarza  profesional Universitario ruby.cuero@endeporte.edu. co tel: 554 04 04 ext 231 Maria Isabel Andrade                                                                            Vicerrectora Administrativa                                                    viceadmin@endeporte.edu.co                                                        Tel. 554 04 04 ext.103</t>
  </si>
  <si>
    <t>Capacitar al personal frente a temas relacionados con la seguridad y salud en el trabajo.</t>
  </si>
  <si>
    <t>Capacitar al personal en temas relacionados con la seguridad y salud en el trabajo</t>
  </si>
  <si>
    <t>Capacitar al personal frente a temas relacionados al cuidado del medio ambiente.</t>
  </si>
  <si>
    <t>Capacitar al personal en temas relacionados con el cuidado del medio ambiente</t>
  </si>
  <si>
    <t xml:space="preserve">Capacitar al personal frente a temas relacionados a los valores institucionales </t>
  </si>
  <si>
    <t>Capacitar al personal en temas relacionados con los valores institucionales</t>
  </si>
  <si>
    <t>Capacitar al personal frente a temas relacionados en comunicacion estrategica.</t>
  </si>
  <si>
    <t>Capacitar al personal en temas relacionados con la comunicacion estrategica</t>
  </si>
  <si>
    <t>Apoyar la actualizacion profesional del personal</t>
  </si>
  <si>
    <t>Apoyar la actualizacion profesional del personal de la instituciòn</t>
  </si>
  <si>
    <t xml:space="preserve">Capacitar al personal frente a temas de actualidad regional y nacional  </t>
  </si>
  <si>
    <t>Fortalecer las competencia laborales del personal</t>
  </si>
  <si>
    <t xml:space="preserve">Capacitar al personal para el fortalecimiento del ser en un entorno de paz </t>
  </si>
  <si>
    <t>Capacitar al personal para el fortalecimiento del ser en un entorno de paz</t>
  </si>
  <si>
    <t xml:space="preserve">Realizar la convocatoria para desarrollar el concurso de meritos en apoyo con la CNSC dentro de la convocatoria que se va a desarrollar para el Valle del Cauca </t>
  </si>
  <si>
    <t>Convocatoria realizada para el concurso de meritos de los puesto de carrera administrativa de la Instituciòn Universitaria Escuela nacional del Deporte</t>
  </si>
  <si>
    <t>Desarrollar actividades deportivas, recreativas y vacacionales para el personal de la institucion y su grupo familiar.</t>
  </si>
  <si>
    <t>Lograr la participacion del personal</t>
  </si>
  <si>
    <t>Realizar actividades de reconocimiento en fechas especiales</t>
  </si>
  <si>
    <t>Desarrollar actividades artisticas  y culturales para el personal de la institucion y su grupo familiar.</t>
  </si>
  <si>
    <t>Desarrollar actividades orientadas a mejorar la calidad de vida laboral del personal de la institucion y su grupo familiar.</t>
  </si>
  <si>
    <t>Definir y hacer entrega de los incentivos para el personal de la institución</t>
  </si>
  <si>
    <t>Entrega de los incentivos  y estimulos al personal de la Instituciòn</t>
  </si>
  <si>
    <t>Realizar la evaluacion del desempeño a todo el personal de la instituciòn, mediante los acuerdos de gestion a la metodologia establecida por ley</t>
  </si>
  <si>
    <t>2019</t>
  </si>
  <si>
    <t>Evaluar al personal de la Institucion</t>
  </si>
  <si>
    <t>Datos Estadísticos</t>
  </si>
  <si>
    <t>No. De Actividades</t>
  </si>
  <si>
    <t>Plan Institucional de Archivos - PINAR</t>
  </si>
  <si>
    <t>Plan Anticorrupción y Atención al Ciudadano</t>
  </si>
  <si>
    <t xml:space="preserve">Plan Institucional de Capacitación </t>
  </si>
  <si>
    <t>Plan de Trabajo Anual en Seguridad y Salud en el Trabajo</t>
  </si>
  <si>
    <t>Plan de Incentivos Institucionales</t>
  </si>
  <si>
    <t>Plan Estratégico de Tecnologías de la Información y las Comunicaciones PETI</t>
  </si>
  <si>
    <t xml:space="preserve">1. INTEGRACIÓN MIPG - PLAN INDICATIVO - PLAN DE ACCIÓN </t>
  </si>
  <si>
    <t>Fecha de Cierre</t>
  </si>
  <si>
    <t>Retraso Días</t>
  </si>
  <si>
    <t xml:space="preserve">Fecha de Control </t>
  </si>
  <si>
    <t>Evidencias de los Resultados</t>
  </si>
  <si>
    <t xml:space="preserve">Estado </t>
  </si>
  <si>
    <t>Gestión para el Control de la Acción</t>
  </si>
  <si>
    <t>Acción</t>
  </si>
  <si>
    <t>Abierta</t>
  </si>
  <si>
    <t>Cerrada</t>
  </si>
  <si>
    <t>OCULTAS</t>
  </si>
  <si>
    <t>% Avance en Tiempo</t>
  </si>
  <si>
    <t>% Avance de la Actividad</t>
  </si>
  <si>
    <t xml:space="preserve">Reporte del Avance </t>
  </si>
  <si>
    <t>16/08/2018, V-2</t>
  </si>
  <si>
    <t xml:space="preserve">Control de Avance Actividad  (Oficina Asesora de Planeación) </t>
  </si>
  <si>
    <t>Control de la Eficacia (Oficina de Control Interno)</t>
  </si>
  <si>
    <t>No. Total Actividades</t>
  </si>
  <si>
    <t>Mejora Normativa (Establecida en el Decreto 1299 de 2018</t>
  </si>
  <si>
    <t>INFORME DE SEGUIMIENTO Y EVALUACIÓN</t>
  </si>
  <si>
    <t>% Avance</t>
  </si>
  <si>
    <t>No. Actividades</t>
  </si>
  <si>
    <t>No. Actividades Cerradas</t>
  </si>
  <si>
    <t>No. Actividades Abiertas</t>
  </si>
  <si>
    <t>Totales</t>
  </si>
  <si>
    <t>Resultados</t>
  </si>
  <si>
    <t>RESULTADOS</t>
  </si>
  <si>
    <t>Ejecución de actividades que permitan asegurar al sistema general de riesgos laborales a los funcionarios y Contratistas que laboran en la Institución</t>
  </si>
  <si>
    <t>Asegurar al sistema general de riesgos laborales a todo el personal que labora en la Institución</t>
  </si>
  <si>
    <t>Actualización de las políticas del SGSST</t>
  </si>
  <si>
    <t>Actualizar las políticas del SGSST</t>
  </si>
  <si>
    <t>Estructuración del presupuesto para la implementacion, mantenimiento y administración de SGSST</t>
  </si>
  <si>
    <t>Estructurar el presupuesto</t>
  </si>
  <si>
    <t>Documentación de Programas de Vigilancia Epidemiologica</t>
  </si>
  <si>
    <t>Documentar los  Programas de Vigilancia Epidemiologica</t>
  </si>
  <si>
    <t>Actualización de la matriz de requisitos legales con la normatividad vigente en Riesgos Laborales que aplican para la Escuela Nacional del Deporte</t>
  </si>
  <si>
    <t>Actualizar la matriz de requisitos legales</t>
  </si>
  <si>
    <t>Actualización los indicadores de proceso, estructura y resultados del SGSST</t>
  </si>
  <si>
    <t>Actualizar los indicadores de proceso, estructura y resultados del SGSST</t>
  </si>
  <si>
    <t>Actualización los planes de emergencia de todos los centros de trabajo</t>
  </si>
  <si>
    <t>3</t>
  </si>
  <si>
    <t>11</t>
  </si>
  <si>
    <t>Actualizar los planes de emergencia de todos los centros de trabajo</t>
  </si>
  <si>
    <t>Fortalecimento del plan de capacitacion de los brigadistas frente a los riesgos y amenazas en los centros de trabajo</t>
  </si>
  <si>
    <t xml:space="preserve">Fortalecer el plan de capacitacion de los brigadistas </t>
  </si>
  <si>
    <t>Realización de un simulacro de evacuación en la sede principal de la Institución</t>
  </si>
  <si>
    <t>Realizar un simulacro de evacuación en la sede principal de la Institución</t>
  </si>
  <si>
    <t>Estructuracón de un plan de ayuda mutua de la  unidad deportiva.</t>
  </si>
  <si>
    <t>Estructurar un plan de ayuda mutua de la  unidad deportiva</t>
  </si>
  <si>
    <t>Implementación del programa de inspecciones de seguridad</t>
  </si>
  <si>
    <t>4</t>
  </si>
  <si>
    <t>Implementar el programa de inspecciones de seguridad</t>
  </si>
  <si>
    <t>Documentación de los procedimientos de trabajo en alturas como tarea de alto riesgo para la Institución</t>
  </si>
  <si>
    <t>Documentar los procedimientos de trabajo en alturas</t>
  </si>
  <si>
    <t>Ejecución del plan de capacitacion anual del SGSST</t>
  </si>
  <si>
    <t>Ejecutar el plan de capacitacion anual del SGSST</t>
  </si>
  <si>
    <t>Determinar controles de los riesgos priorizados</t>
  </si>
  <si>
    <t>Señalizacion y demarcación de las áreas de trabajo</t>
  </si>
  <si>
    <t>Señalizar y demarcar las áreas de trabajo</t>
  </si>
  <si>
    <t xml:space="preserve">Estructuración del procedimiento y entrega de EPP de acuerdo con los riesgos evidenciados </t>
  </si>
  <si>
    <t xml:space="preserve">Estructurar el procedimiento y entrega de EPP </t>
  </si>
  <si>
    <t>Estructuración del procedimiento de evaluaciones médico ocupacionales</t>
  </si>
  <si>
    <t>Estructurar el procedimiento de evaluaciones médico ocupacionales</t>
  </si>
  <si>
    <t>Estructuración del diagnostico de condiciones de salud.</t>
  </si>
  <si>
    <t>Estructurar el diagnostico de condiciones de salud.</t>
  </si>
  <si>
    <t>Investigación de accidentes de trabajo</t>
  </si>
  <si>
    <t>Investigar accidentes de trabajo</t>
  </si>
  <si>
    <t>Establecer plan de cambios para implementación decreto 1499 de 2017 y ajustes al S.I.G</t>
  </si>
  <si>
    <t xml:space="preserve">Planificar la revisión y gestión de los riesgos Institucional.  </t>
  </si>
  <si>
    <t xml:space="preserve">Planificar el fortalecimiento del Sistema Integrado de Gestión </t>
  </si>
  <si>
    <t>Un plan de cambios al decreto</t>
  </si>
  <si>
    <t>Matriz de riesgos</t>
  </si>
  <si>
    <t>Un sistema fortalecido</t>
  </si>
  <si>
    <t>Una Matriz  con identificación de riesgos de corrupción,  inherentes al Desarrollo de la actividad de la Institución</t>
  </si>
  <si>
    <t>Se cuenta con la Matriz de Riesgo de corrupciòn</t>
  </si>
  <si>
    <t>Monitorear y revisar periódicamente el documento del Mapa de Riesgos de Corrupción</t>
  </si>
  <si>
    <t xml:space="preserve">Se cuenta con el Portafolio de Servicios de la Instituciòn </t>
  </si>
  <si>
    <t>Se cuenta con el seguimiento a la solicitud de tràmites ante el SUIT</t>
  </si>
  <si>
    <t xml:space="preserve">Una entrevista con un experto que de respuesta al avance de los planes de mejoramiento del proceso deAutoevaluación con fines de acreditación </t>
  </si>
  <si>
    <t>Se cuenta con entrevista al Dr. Harold Manzano, en las mesas de trabajo para el Convenio MEN - UNIVALLE, apoyando el proceso de Autoevaluaciòn con fines de acreditaciòn.</t>
  </si>
  <si>
    <t>Se cuenta con el informe de gestiòn de la vigencia 2017, insumo para la Audiencia Pùblica</t>
  </si>
  <si>
    <t>Se evidencia el rubro 2305 Administraciòn del Estado</t>
  </si>
  <si>
    <t>Se evidencia ampliaciòn del espacio, mejorando el area de atenciòn al ciudadano en la Unidad de Admisiones y Registro Acadèmico</t>
  </si>
  <si>
    <t>Se cuenta con la Matriz de Riesgo de corrupciòn publicada en el Documento PAAC</t>
  </si>
  <si>
    <t xml:space="preserve">Proponer los elementos académicos para la actualización del estatuto docente </t>
  </si>
  <si>
    <t>Revisar y ajustar los perfiles docentes para cargos de nombramiento indefinido</t>
  </si>
  <si>
    <t>Proponer los elementos académicos para la construcción del procedimiento de contratación de docentes de planta</t>
  </si>
  <si>
    <t>Documento con propuesta académica para el estatuto docente</t>
  </si>
  <si>
    <t>Documento con perfiles de docentes para cargos de nombramiento indefinido</t>
  </si>
  <si>
    <t>Documento con propuesta académica para el procedimiento de contratación de docentes  para cargos de nombramiento indefinido</t>
  </si>
  <si>
    <t>Gestionar la compra del módulo de evaluación docente del aplicativo Academusoft</t>
  </si>
  <si>
    <t>Elaborar informes de resultado de la evaluación docente</t>
  </si>
  <si>
    <t xml:space="preserve">Gestión de la compra del módulo de evaluación del aplicativo Academusoft </t>
  </si>
  <si>
    <t>Documento que contenga informe de los resultados de la evaluación docente</t>
  </si>
  <si>
    <t>Diseñar un plan de capacitación de acuerdo con los objetivos institucionales</t>
  </si>
  <si>
    <t>Actualización de docentes ocasionales y hora catedra</t>
  </si>
  <si>
    <t>Plan de capacitación diseñado y ejecutado</t>
  </si>
  <si>
    <t>100 docentes con apoyos para actualización aprobados</t>
  </si>
  <si>
    <t>Escribir un documento con la propuesta de política de propiedad intelectual en la institución aplicado a los  materiales de apoyo a la docencia</t>
  </si>
  <si>
    <t xml:space="preserve">Escribir documento con criterios institucionales en materia de evaluación académica de los estudiantes y estrategias de divulgación </t>
  </si>
  <si>
    <t>Documento presentado a consejo académico</t>
  </si>
  <si>
    <t xml:space="preserve">Documento con criterios institucionales en materia de evaluación académica de los estudiantes y estrategias de divulgación </t>
  </si>
  <si>
    <t xml:space="preserve">Diseño  e implementación de talleres sobre estrategias de aprendizaje en el aula dirigido a docentes de la Institución </t>
  </si>
  <si>
    <t>Encuentros académicos  que contribuyan al fortalecimiento de la flexibilidad en los ámbitos curricular y pedagógico.</t>
  </si>
  <si>
    <t xml:space="preserve">Socializar ante la alta dirección el documento de lineamientos curriculares </t>
  </si>
  <si>
    <t xml:space="preserve">Realizar los ajustes sugeridos al documento de lineamientos curriculares tendientes a su aprobación </t>
  </si>
  <si>
    <t>2 encuentros académicos: experiencias significativas y dialogos docente</t>
  </si>
  <si>
    <t>Documento con lineamientos curriculares ajustado</t>
  </si>
  <si>
    <t>Implementación de la plataforma NEO para el desarrollo de E Learning y B Learning en la institución</t>
  </si>
  <si>
    <t>Documento que describa el proceso de implementación de la plataforma NEO y  Puesta en marcha  del proceso de implementación de la plataforma NEO. 70% de los cursos en NEO</t>
  </si>
  <si>
    <t>El 70% de los docentes capacitados en la plataforma NEO para el uso en los cursos</t>
  </si>
  <si>
    <t xml:space="preserve">Crear un curso virtual en modalidad de prueba piloto dirigido a los estudiantes de la institución </t>
  </si>
  <si>
    <t xml:space="preserve">Un curso virtual creado listo para ser aplicado en el 2019 </t>
  </si>
  <si>
    <t xml:space="preserve">Implementar el protocolo para el sistema de vigilancia de resultados de las pruebas Saber-Pro </t>
  </si>
  <si>
    <t xml:space="preserve">Diseñar una propuesta para un sistema de comparación de las pruebas Saber 11 - Saber Pro </t>
  </si>
  <si>
    <t>Realizar la comparación de las pruebas Saber 11 - Saber Pro de los últimos resultados</t>
  </si>
  <si>
    <t>Informe anual que incluyen 100% de los programas académicos de pregrado con seguimiento de los resultados de las pruebas Saber-Pro</t>
  </si>
  <si>
    <t xml:space="preserve">Un documento con el análisis de los últimos resultados de las pruebas Saber-Pro </t>
  </si>
  <si>
    <t xml:space="preserve">Actualizar la caracterización de los estudiantes que ingresan a la institución en el segundo periodo académico de 2018 </t>
  </si>
  <si>
    <t>Elaborar un documento que describa las estrategias de Bilingüismo al interior de la institución</t>
  </si>
  <si>
    <t xml:space="preserve">Aplicar una prueba diagnóstica del nivel de inglés dirigida a docentes y administrativos </t>
  </si>
  <si>
    <t xml:space="preserve">Ofrecer cursos nivelatorios de inglés en 4 niveles, de acuerdo con los resultados de las pruebas diagnósticas </t>
  </si>
  <si>
    <t>Brindar asesoría( coordinada desde los comites de programas) a los docentes para la implementación de actividades de segunda lengua en las sesiones de clase</t>
  </si>
  <si>
    <t>Diseñar y publicar boletines informativos en inglés a través de las modalidades informativas digitales de la institución</t>
  </si>
  <si>
    <t>Documento desarrollado y socializado en consejo académico</t>
  </si>
  <si>
    <t>Informe de resultados de la prueba aplicada a docentes y administrativos</t>
  </si>
  <si>
    <t>Informe descriptivo de los cursos desarrollados, asistentes y logros</t>
  </si>
  <si>
    <t>Asistencia de la coordinadora de la unidade de idiomas a al menos un comité de cada uno de los programas académicos</t>
  </si>
  <si>
    <t>Boletines publicados en pantalla con periodicidad quincenal</t>
  </si>
  <si>
    <t>Proceso de Autoevaluación con fines de acreditación del programa de Fisioterapia</t>
  </si>
  <si>
    <t>Segundo Proceso de Autoevaluación con fines de renovación del registro calificado de los programa de Nutrición y Especialización en Actividad Física</t>
  </si>
  <si>
    <t>Planificación del Primer proceso de autoevaluación con fines de renovación de registro calificado del programa de Terapia ocupacional</t>
  </si>
  <si>
    <t>Programa de Fisioterapia autoevaluado y planteamiento del plan de mejoramiento</t>
  </si>
  <si>
    <t>Programa de Nutrición y Especialización en Actividad Física autoevaluados y planteamiento del plan de mejoramiento</t>
  </si>
  <si>
    <t>Planificación estructurada del proceso de autoevaluación del programa de Terapia Ocupacional</t>
  </si>
  <si>
    <t xml:space="preserve">Desarrollo de convenios para pasantía académica practicas de la FSYR
</t>
  </si>
  <si>
    <t>Convenios elaborados para pasantía académica y practicas formativas de la FSYR</t>
  </si>
  <si>
    <t>Desarrollo de estrategias virtuales en el proceso enseñanza aprendizaje en los programas de pregrado y posgrado</t>
  </si>
  <si>
    <t>2 Estrategias virtuales desarrolladas en los soportes tecnológicos institucionales (NEO) por programas académicos de pre y posgrado</t>
  </si>
  <si>
    <t>Desarrollo de eventos académicos liderados por la FSYR en asocio con la Unidad de proyección social</t>
  </si>
  <si>
    <t>4 eventos académicos liderados por la FSYR</t>
  </si>
  <si>
    <t>Mantener grupos de investigación por programa académico</t>
  </si>
  <si>
    <t>Generar proyectos con participación entre grupos</t>
  </si>
  <si>
    <t>Generar proyectos con participación de investigadores externos a la IU END</t>
  </si>
  <si>
    <t>Participación en 1 convocatoria de investigación interna o externa</t>
  </si>
  <si>
    <t>Participación de estudiantes en los proyectos activos de investigación registrados en dirección técnica de investigación</t>
  </si>
  <si>
    <t xml:space="preserve">Publicación de resultados de investigación en medios de divulgación reconocidos </t>
  </si>
  <si>
    <t>1 grupo de investigación con reconocimiento institucional por programa académico</t>
  </si>
  <si>
    <t xml:space="preserve">2 proyectos registrados en dirección técnica de investigación con participación de investigadores de mínimo dos grupos de investigación de la facultad. </t>
  </si>
  <si>
    <t xml:space="preserve">2 proyectos registrados en dirección técnica de investigación con participación de investigadores de mínimo dos entidades externas a la IU END. </t>
  </si>
  <si>
    <t xml:space="preserve">Propuestas de investigación sometidas en convocatorias internas o externas </t>
  </si>
  <si>
    <t xml:space="preserve">5 Trabajos de grado vinculados a proyectos de investigación registrados en dirección técnica de investigación y  2 Semilleros de investigación vinculados a grupos de investigación de la Facultad.
</t>
  </si>
  <si>
    <t>Resultados de investigación sometidos a publicación y  participación en eventos de carácter nacional e internacional</t>
  </si>
  <si>
    <t>Diseño y desarrollo de 1  simposio de actualización en salud  para egresados y otros miembros de la comunidad</t>
  </si>
  <si>
    <t>Apertura de nuevos  escenarios de practica formativa y pasantía para los estudiantes de la FSYR</t>
  </si>
  <si>
    <t xml:space="preserve">Desarrollar proyectos sociales con poblaciones vulnerables desde la comunidad universitaria desde los programas de fisioterapia, Nutrición, terapia ocupacional, especialización en actividad física </t>
  </si>
  <si>
    <t xml:space="preserve">
1 Simposio de actualización en salud ofertado y desarrollado</t>
  </si>
  <si>
    <t>Tres nuevos convenios para escenarios de practica formativa para estudiantes de la FSYR</t>
  </si>
  <si>
    <t xml:space="preserve">4 proyectos sociales de los programas de salud  implementada en contextos marginales </t>
  </si>
  <si>
    <t>Realizar 2 seminarios internacionales con opción de grado.</t>
  </si>
  <si>
    <t xml:space="preserve">Obtencion de la resolucion del ministerio </t>
  </si>
  <si>
    <t>Construccion del documento maestro de Licenciatura en Educación Física</t>
  </si>
  <si>
    <t>Seguimiento al proceso de Acreditación de alta calidad</t>
  </si>
  <si>
    <t>Establecer convenios con organismos deportivos</t>
  </si>
  <si>
    <t>Programar eventos académicos para los estudiantes (deportes, programas académicos, practicas pedagógicas, TMED y electivas de ampliación)</t>
  </si>
  <si>
    <t>Consolidar los resultados de pruebas SABER PRO de los estudiantes del programa entre 2011 y 2016</t>
  </si>
  <si>
    <t>Consolidacion de los centros de tutoria</t>
  </si>
  <si>
    <t xml:space="preserve">Desarrollar una actividad de integración de los niveles I, II, III y IV de ingles.                  Realizar una evaluación integradora de los cuatro niveles para determinar la clasificación de los estudiantes respecto a la escala de evaluación de la prueba SABER PRO  .       Programar actividades de intercambio cultural para el fomento de la práctica del inglés entre los estudiantes, dentro y fuera del aula      </t>
  </si>
  <si>
    <t>Establecer convenios nacionales e internacionales para la investigación</t>
  </si>
  <si>
    <t>Realizar seminario permanente de línea</t>
  </si>
  <si>
    <t xml:space="preserve">Establecer convenios con organizaciones para la asesoría de los planes de desarrollo deportivo, la formación y la capacitación.
Realizar MISIONES DEPORTIVAS con grupos de estudiantes en zonas rurales de lata vulnerabilidad
</t>
  </si>
  <si>
    <t>Incrementar el uso de las TIC en el programa Tecnología en Deporte</t>
  </si>
  <si>
    <t xml:space="preserve">32 apoyos para formación postgradual aprobados. 23 son de maestría, 7 de doctorado y 2 de especialización. </t>
  </si>
  <si>
    <t>30/11/18</t>
  </si>
  <si>
    <t xml:space="preserve">Se aprobó la partición de 31 docentes a 44 eventos académicos </t>
  </si>
  <si>
    <t>Plan de capacitación diseñado y ejecutado y Documento que reposa en recursos humanos</t>
  </si>
  <si>
    <t>Cumplido. Se cuenta con las asistencias a los siguientes talleres: orientaciones pedagógicoas y curriculares, lectura y escritura, Desconflictuate, TIC´s</t>
  </si>
  <si>
    <t>30/11/2018</t>
  </si>
  <si>
    <t xml:space="preserve">Terminado.
Documento con propuesta académica para el estatuto docente terminado y en revisión por parte de la oficina jurídica
</t>
  </si>
  <si>
    <t>perfiles terminados</t>
  </si>
  <si>
    <t>30/12/2018</t>
  </si>
  <si>
    <t>Las generalidades se encuentran en el estatuto docente. Del procedimiento ya existe un avance, falta verificación de vicerrector académico.</t>
  </si>
  <si>
    <t>30/12/208</t>
  </si>
  <si>
    <t>Se realizó una nueva cotización, sin embargo, la compra se detuvo porque para poder implementar el modulo se requiere actualizar el aplicativo academusoft lo que representa una inversión más alta. La propuesta de dicha actualización se solicitó a mediados de este año y se documentó como una acción de mejora del año 2019.</t>
  </si>
  <si>
    <t xml:space="preserve">Se aplicó la evaluación docente del 2018-1 y se elaboró informe. La evaluación del periodo 2018-2 se aplicó y los informe se encuentra en construcción </t>
  </si>
  <si>
    <t>Programa ofertado, con fecha de graduación 12 de diciembre.</t>
  </si>
  <si>
    <t>31/12/2018</t>
  </si>
  <si>
    <t>Documento listo. Pendiente de revision de viceacademica y aprobacion</t>
  </si>
  <si>
    <t xml:space="preserve">Documento listo. </t>
  </si>
  <si>
    <t>6 Talleres</t>
  </si>
  <si>
    <t>31/11/2018</t>
  </si>
  <si>
    <t>Se han desarrollado 4 talleres asi: Orientaciones curriculares y pedagógicas, lectura dirigida, producción textual y estrategias de enseñanza y aprendizaje, Desconflictuate.</t>
  </si>
  <si>
    <t>1 Curso</t>
  </si>
  <si>
    <t>Se cuenta al momento con la estructura temática</t>
  </si>
  <si>
    <t>1 Cohorte</t>
  </si>
  <si>
    <t>Diplomado que inició el 28 de septiembre y termina el 2 de diciembre</t>
  </si>
  <si>
    <t>El evento de experiencias significativas no fue aprobado. El III encuentro de dialogos docentes fue realizado el 14 de noviembre</t>
  </si>
  <si>
    <t>Al momento lo han usado 3227 estudiantes, 109 docentes y 336 grupos y 134 de 178 cursos, que corresponde al 75.3%.</t>
  </si>
  <si>
    <t>Se encuentra en fase de producción multimedial y sigue edición y configuración en la plataforma. El curso que se está desarrollando es Nutrición para el deporte con la profesora Isabel Rojas. Están en la grabación del tercer módulo de cuatro</t>
  </si>
  <si>
    <t>Se encuentra en construcción</t>
  </si>
  <si>
    <t xml:space="preserve">Se evaluaron 67 profesores y 15 administrativos. Las personas que no lo presentaron decidieron iniciar desde el nivel 1 o no están interesadas. </t>
  </si>
  <si>
    <t xml:space="preserve">Se ofertaron 4 niveles de ingles para el segundo semestre del 2018, sin embargo, sólo se inscribieron en el nivel A1. </t>
  </si>
  <si>
    <t xml:space="preserve">Los docentes de ingles asistieron a los comites de los programas en el semestre que acaba de terminar. Adicionalmente, dieron apoyo a los docentes en sus clases de los programas de salud y administración. </t>
  </si>
  <si>
    <t>Se envió a comunicaciones un boletín informativo pero no fue publicado. Se esta esperando la consecución de una cartelera para ingles</t>
  </si>
  <si>
    <t xml:space="preserve">I Encuentro de Egresados.
Coaching empresarial
Marketing
Foro emprendimiento
Foro política publica
Foro Mujer y Deporte
</t>
  </si>
  <si>
    <t xml:space="preserve">Ofertar eventos de acuerdo a las necesidades de empresarios locales.
</t>
  </si>
  <si>
    <t>Una capacitación al año</t>
  </si>
  <si>
    <t>Capacitación en emprendimiento a líderes de la comuna 19</t>
  </si>
  <si>
    <t>Los grupos de investigación participarán en la convocatoria nacional para el reconocimiento y medición de grupos de investigación, con ventana de observación al 31 de diciembre, teniendo como cierre de la convocatoria junio 2019.</t>
  </si>
  <si>
    <t xml:space="preserve">Al participar en la convocatoria interna de la IUEND estos proyectos cierran para el año 2019.
Evidencia en: investigación TO
Evidencia en: GINSA Nutrición
</t>
  </si>
  <si>
    <t xml:space="preserve">Al participar en la convocatoria interna de la IUEND estos proyectos cierran para el año 2019.
Evidencia en: investigación TO
Evidencia en: investigación GINSA nutrición
</t>
  </si>
  <si>
    <t xml:space="preserve">Aparece en el plan de acción fecha 2019
Evidencia en: investigación TO
</t>
  </si>
  <si>
    <t>Aparece en el plan de acción fecha 2019</t>
  </si>
  <si>
    <t>Esta información puede verificarse en soportes de Dirección Técnica de investigación y en los GrupLAC de cada grupo.</t>
  </si>
  <si>
    <t xml:space="preserve">Segundo Encuentro de Seguridad y Salud en el Trabajo. Asistencia: 180 personas
Segundo encuentro de egresados de Fisioterapia. 50 participantes
</t>
  </si>
  <si>
    <t xml:space="preserve">Convenio Marco de Cooperación Académica con la Universidad del Rosario 
Convenio de práctica académica con Comestibles Aldor 
Convenio de práctica académica con Directv para la práctica de salud ocupacional sexto semestre.
Con Clínica Versalles se realizó convenio docencia 
Clínica Colombia para práctica de noveno semestre. 
Para la pasantía se han realizado convenios con: Laboratorios Baxter, Colanta Armenia (Cooperativa de lecheros de Antioquia), Fisiopelvica, Fuerza Aérea Colombiana, Futbol Paz, IPS Arce, IPS Kinessis Pasto, Kinessia, Liga Vallecaucana de Tenis, Aficenter, Airec, Ceres, Club Atlas Carolina Pineda, Club deportivo Generaciones Palmiranas, Hospital Valle de Tenza Boyacá, Hospital Municipal de Guacari, IPS Salud Florida, Ocupar, Laboratorios Sanofi,  
Convenio con el cuerpo Benemérito Bomberos de Cali específicamente para la práctica Laboral de séptimo semestre.
Convenio con la Ortopédica Gómez para práctica de los cursos  Ayudas Técnicas y Ayudas Ortésicas .
Asohiva para la práctica en Salud Publica.
Convenio docencia servicio con Centro Medico Imbanaco 
Convenio de Practica Académica con Coobisocial, Compass, Fitway, y Salamanca Para practica de pasantía con Asodisvalle.
</t>
  </si>
  <si>
    <t>Actividad física para todos en una comunidad escolar.  . 430 usuarios. Acompañamiento en el aula, estrategia pausa activa. Jornada recreo activo. Elaboración de cartilla didactica. ( proceso de edición)
Detecto. Detección temprana alteración en el aprendizaje 430 usuarios
Fisioterapia en movimiento con población víctima de la violencia en Cali (Colombia): educación en salud y compromiso social 42 usuarios  
Nutrición apoyo a las salas de lactancia materna 162 intervenciones</t>
  </si>
  <si>
    <t>Creación de  convenio con Clinica Colombia para el desarrollo de práctica en nutrición pediátrica para el periodo 2018-2
Creación del convenio con Ashoiva operadores de ICBF para el desarrollo de las prácticas formativas en salud pública 
Creación del convenio con Cobisocial  operadores de ICBF para el desarrollo de las prácticas formativas en salud pública
Creación de  convenio con Aldeas SOS para el desarrollo de la pasantia en nutricion pública para el periodo 2018-1
Creación de  convenio con Hospital Divino Niño de Buga para el desarrollo de la pasantia en nutrición clínica  para el periodo 2018-1
Creación de  convenio con Clinica San Francisco (Tulua) para el desarrollo de la pasantía en nutrición clínica  para el periodo 2018-</t>
  </si>
  <si>
    <t xml:space="preserve">La especialización en AF, implementa en segundo semestre el curso Promoción y Prevención, totalmente virtual. Y en primer semestre el curso de aspectos legales con una virtualidad del 75%. Además, utilización de la plataforma Ruav, para realizar las entrevistas de manera virtual en la admisión de los aspirantes.
El programa de Terapia Ocupacional desarrolló un curso con nombre “Coordinación Programa de Terapia Ocupacional” en la que se compartía información del programa, de la Institución y del Colegio Colombiano de Terapia Ocupacional. (https://endeporte.neolms.com/teacher_news/show/1074201)
El programa de Nutriciòn y dietética ha venido desarrollando el curso de IMAGEN PROFESIONAL de manera virtual para  empezar a ser implementado el próximo semestre
</t>
  </si>
  <si>
    <t xml:space="preserve">En el marco del curso Bases de la Terapia Ocupacional, se llevó a cabo el Foro “Quehacer del Terapeuta Ocupacional”
Actividad Física.  Segundo Seminario de  Investigación en Actividad Física. Foro Interno. Con la participación de los estudiantes de la especialización. 21 estudiantes. 6 docentes. 
Fisioterapia: Primer Encuentro del perfil ocupacional de salud pública. Asisten: 120 personas.
Programa de Nutrición realizó:
a. 2 jornada  de actualizaciones nutrición clínica, orientado a estudiantes de 6,7 y 8 semestre a cargo de las docentes de nutrición clínica.
b. INOCUIDARTE actividad desarrollada en conjunto con proyección social, en la END y en el barrio Montebello
c. Participación activa en la certificación ISAK segundo nivel, con estudiantes, egresados y docentes
</t>
  </si>
  <si>
    <t>Se construyeron los
planes de
mejoramiento con
base a las
oportunidades de
mejora resultado de
la autoevaluación con
fines de acreditación del programa de fisioterapia. 
Evidencia matriz de excel</t>
  </si>
  <si>
    <t>Desde el programa de Especialización en Actividad Física, se desarrolló la primera sesión de la segunda autoevaluación modalidad expertos, con fines de renovación de registro calificado. Se trabaja dos factores.
La segunda sesión programada para el 10 de diciembre del 2018, no se pudo realizar,  la fecha se encontraba muy cerca a otros sesiones de otros programas dirigidas por el Dr. Rizo. Se envía carta a Planeación solicitando nueva fecha. Se espera desde el programa realizarla al inicio del semestre.</t>
  </si>
  <si>
    <t>Se inició el proceso de autoevaluación a través del seguimiento de los indicadores del CNA. Se hizo un informe preliminar de los factores: misión, proyecto institucional y programa académico, estudiantes y profesores.
Evidencia: Informe actividades autoevaluación TO</t>
  </si>
  <si>
    <t>numérico</t>
  </si>
  <si>
    <t>El personal de la Oficina Asesora Jurídica asistió a las siguientes capacitaciones: 
1. Seminario taller cierre contractual 2018 y preparación de los contratos 2019
2. Claves para el manejo de la plataforma SECOP II -  8 Y 9 de febrero de 2018
3. Gestión efectiva del portal SECOP II - 7 y 8 de junio de 2018
4. Seminario Talleres Aplicados para Secretarias y Asistentes Administrativos</t>
  </si>
  <si>
    <t xml:space="preserve">Al realizar el cambio de plataforma SECOP I a SECOP II, se generaran cambios en el Manual porque el expediente contractual se volverá electrónica (No hay manejo de papel)  </t>
  </si>
  <si>
    <t xml:space="preserve">La Oficina Asesora Jurídica realiza asesorías a la alta dirección conforme el Manual de Funciones </t>
  </si>
  <si>
    <t>Se registran los contratos en el libro de contratos de las diferentes modalidades, El 10% restante se entregará al terminar la vigencia 2018</t>
  </si>
  <si>
    <t xml:space="preserve">Conforme radicación de SEVENET se tramitan oportunamente las recibidas por la Oficina Asesora Jurídica </t>
  </si>
  <si>
    <t>Se encuentra en trámite la respuesta de la Demanda de Nulidad y Restablecimiento del Derecho, cuya fecha de vencimiento es el 21 de diciembre de 2018, Conforme radicación de SEVENET se tramitan oportunamente las recibidas por la Oficina Asesora Jurídica</t>
  </si>
  <si>
    <t>Se publico nuevo PEI de la Institución en el portal Institucinal y se envio a los correos.</t>
  </si>
  <si>
    <t>En el mes de marzo se recibio la visita de la consejera del  CNA la Soctora Cecilia Dolores Correa, la cual se reunion con los diferentes estamentos de la Institución, la evidencia resposa en el Oficina de comunicaciones.</t>
  </si>
  <si>
    <t>En el mes de mayo de 2018, el CNA envia respuesta de la vsita de la Consejera y da aval a la Institución para iniciar la autoevaluación con fines de Acreditación de los Programas de Deporte y Fisioterapia. El rector de la Institución define fechas para iniciar este proceso y determina las fechas (Octubre de 2018 al 15 de Noviembre de 2019). la evidencia se puede observar en la plataforma SACES CNA</t>
  </si>
  <si>
    <t>60% de implementación del Modelo MIPG en la Institución</t>
  </si>
  <si>
    <t>La institución creo el comité Institucional de gestión y desempeño, realiza los autodiagnosticos e integra los planes Institucionales con el fin de mejorar el seguimiento a los mismos. En el 2019 se integran los planes de Acción resultado de los Autodiagnosticos.</t>
  </si>
  <si>
    <t>La Oficina Asesora de Planeación solicito a cada una de las oficinas y unidades de LA institución el formato de seguimiento al plan de Acción, con plazo de entrega el dia 7 de diciembre. Esta infromación es ingresada a la matriz de plan de Acción integrada de MIPG</t>
  </si>
  <si>
    <t xml:space="preserve">A esta fecha se cuenta con una matriz de seguimiento a indicadores con cohorte a 3 trimestre, en el mes de enero se realiza el seguimiento final. </t>
  </si>
  <si>
    <t>Se participa en capacitación de la implementación del decreto 1499 de 2017, se trabaja en el contexto Institucional elaborando matriz DOFA.  El decreto 1499 de 2017 no establece meta de implementación, la Institución está trabajando bajo el esquema de procesos el cumplimiento de las dimensiones establecidas en MIPG.</t>
  </si>
  <si>
    <t xml:space="preserve">Matriz de riesgos construida 
Se encuentra en proceso de identificación de los riesgos, se identifican las causas de los riesgos mediante la matriz DOFA, utilizando las debilidades y amenazas identificado al proceso al cual pertenecen. </t>
  </si>
  <si>
    <t xml:space="preserve">Se planifica auditorías internas con base en la norma ISO 9001-2018 para el segundo semestre del 2018, Se ejecuta el plan de auditoria en el mes de Noviembre y Diciembre del 2018. </t>
  </si>
  <si>
    <t>Hoja de ruta de servicios para egresados y/o comunidad.</t>
  </si>
  <si>
    <t xml:space="preserve"> Identificar oportunidades de entidades, Establecer las condiciones de negociación y Ofertar sitios de práctica y pasantías.</t>
  </si>
  <si>
    <t>Capacitación para el transito al entorno laboral.</t>
  </si>
  <si>
    <t xml:space="preserve">Seis (6) eventos al año.
</t>
  </si>
  <si>
    <t>Ampliar a dos agencias de práctica, para estudiantes y una pasantía internacional.</t>
  </si>
  <si>
    <t>20 estudiantes capacitados.</t>
  </si>
  <si>
    <t>26/12/2018</t>
  </si>
  <si>
    <t xml:space="preserve">8 estudiantes seminario internacional Marketing Deportivo
Se amplió a 4 las agencias de practica
</t>
  </si>
  <si>
    <t>Capacitación a estudiantes de 8 y 9no semestre sobre cómo enfrentar el mundo laboral (entrevista laboral, hoja de vida, presentación personal etc.)</t>
  </si>
  <si>
    <t>Diseño de cursos internos de capacitación docente a partir de los saberes y experiencias de profesores y/o funcionarios de la IU-END.</t>
  </si>
  <si>
    <t>Dinamizar la participación en redes con la Facultad de administración y la dirección técnica de investigación de IE-END.</t>
  </si>
  <si>
    <t>Fortalecer los semilleros de investigación</t>
  </si>
  <si>
    <t>Enviar base de datos de revistas a docentes e invitar a participar en dichas publicaciones.</t>
  </si>
  <si>
    <t>Enviar y publicar artículos, de Administración o afines, a revistas indexadas mínimo de categoría C.</t>
  </si>
  <si>
    <t>Participar en ponencias nacionales y/o internacionales en Administración o afines</t>
  </si>
  <si>
    <t>Participar al menos en 2 redes de investigación</t>
  </si>
  <si>
    <t>Realizar 1 Capacitación y participación en eventos de investigación.</t>
  </si>
  <si>
    <t>Actualización de al menos 1 de las líneas y el Grupo de Investigación de la Facultad.</t>
  </si>
  <si>
    <t>Cuatro artículos al año, sometidos a proceso de revisión en revista indexada</t>
  </si>
  <si>
    <t>Cuatro ponencias al año.</t>
  </si>
  <si>
    <t>El docente Fred Contreras realizo un curso denominado Herramientas para el proceso de investigación dirigido a los docentes de la FCEAD</t>
  </si>
  <si>
    <t xml:space="preserve">Participaciones en redes como: Ascolfa, Cladea, Algede, Reoc (Red de Estudios Organizacionales de Colombia), Rad (Red de Administración Deportiva),  </t>
  </si>
  <si>
    <t>Participaciones con los semilleros de investigación en: Ascolfa, ( Popayán – Pereira – Medellín - Cali)</t>
  </si>
  <si>
    <t>Se actualizo el documento de investigación de la facultad.</t>
  </si>
  <si>
    <t xml:space="preserve">Se sometieron a proceso de revisión en revistas indexadas, 10 artículos así: 
2 Martha, 1 Nataly, 2 Darío, 1 Articulo y 1 capitulo de libro profesor Fred, Yonny 1 , 1 Gildardo. 1 Luis David Enríquez
</t>
  </si>
  <si>
    <t>14 Ponencias así:
4 Gildardo ( 2 Nacionales y 2 Internacionales).</t>
  </si>
  <si>
    <t>Completar documentación, para radicación ante el MEN y  atender requerimientos de pares</t>
  </si>
  <si>
    <t>Realizar Investigación Oferta y Demanda, Elaborar las Condiciones mínimas y Completar documentación para la Radicación ante el MEN y Atender requerimientos de pares</t>
  </si>
  <si>
    <t>Definir necesidades de formación para pruebas Saber Pro</t>
  </si>
  <si>
    <t>Implementar planes y programas, para disminuir la deserción.</t>
  </si>
  <si>
    <t>Elaborar guías con soporte en segunda Lengua</t>
  </si>
  <si>
    <t>Elaborar guías de cursos con soporte en Tics (plataforma NEO)</t>
  </si>
  <si>
    <t>Capacitación en herramientas de aprendizaje autónomo</t>
  </si>
  <si>
    <t>• Caracterización de necesidad de proyectos integradores</t>
  </si>
  <si>
    <t>1 Documento de Registro Calificado de un nuevo programa académico en postgrado Especialización Mercadeo Deportivo para radicar ante el MEN</t>
  </si>
  <si>
    <t>1 Documento de Registro Calificado del programa de pregrado en  Negocios Internacionales</t>
  </si>
  <si>
    <t>Capacitar el total estudiantes en cursos nivelatorios para las Pruebas Saber Pro</t>
  </si>
  <si>
    <t>100% de las guías con soporte de estrategias en bilingüismo.</t>
  </si>
  <si>
    <t>100% de las guías de curso con soporte de estrategias de Tics.</t>
  </si>
  <si>
    <t>60% de docentes capacitados en herramientas de aprendizaje autónomo.</t>
  </si>
  <si>
    <t>Hoja de ruta de proyectos integradores.</t>
  </si>
  <si>
    <t>Fue presentado al consejo académico, pendiente de su aprobación y traslado al consejo directivo, para presentar al MEN.</t>
  </si>
  <si>
    <t>Se iniciaran los procesos en el año 2019</t>
  </si>
  <si>
    <t>En los meses de octubre y noviembre se realizo la capacitación a todos los estudiantes inscritos en la pruebas saber pro 2018.</t>
  </si>
  <si>
    <t>Con acciones preventivas de seguimiento a estudiantes en los 3 cohortes del pregrado se ha cumplido con esta meta.</t>
  </si>
  <si>
    <t>Como una acción correctiva para el programa de administración, en el nuevo pensum 2018, se incluyeron los niveles de ingles necesarios como requisito de grado en la IU END.</t>
  </si>
  <si>
    <t>Todas las guías de curso del programa de administración de empresas se encuentran en la plataforma NEO.</t>
  </si>
  <si>
    <t xml:space="preserve">El docente Gildardo Scarpetta realizo una capacitación a nivel institucional sobre aprendizaje autónomo en el mes </t>
  </si>
  <si>
    <t>SE realizaron 6 proyectos integradores entre los cursos de fundamentos de mercadeo y diseño organizacional, otro investigación de mercados con competencias gerenciales y control de la producción y la calidad con investigación de mercados.</t>
  </si>
  <si>
    <t>Ya se definió el protocolo de vigilancia pero se está construyendo una matriz en excel que procese automáticamente los resultados</t>
  </si>
  <si>
    <t>Se genero un informe en el que se muestran los resultados y se genera una propuesta de análisis posteriores</t>
  </si>
  <si>
    <t>AD-Biblioteca / Fortalecimiento de la infraestructura física, herramientas tecnológicas, equipos y mobiliario para la biblioteca Institucional.</t>
  </si>
  <si>
    <t>Promover la creación de un sistema de autopréstamo para  el uso de los equipos de Mediateca que permita el control estadístico y sistematizado de su uso.</t>
  </si>
  <si>
    <r>
      <t xml:space="preserve">Gestionar la adquisición de un software de acceso y autenticación </t>
    </r>
    <r>
      <rPr>
        <sz val="10"/>
        <color theme="1"/>
        <rFont val="Arial"/>
        <family val="2"/>
      </rPr>
      <t xml:space="preserve">EZproxy (Acceso remoto) </t>
    </r>
  </si>
  <si>
    <r>
      <t xml:space="preserve">Gestionar la adquisición de un </t>
    </r>
    <r>
      <rPr>
        <sz val="10"/>
        <color theme="1"/>
        <rFont val="Arial"/>
        <family val="2"/>
      </rPr>
      <t xml:space="preserve">sistema web para el control estadístico de </t>
    </r>
    <r>
      <rPr>
        <sz val="10"/>
        <color rgb="FF000000"/>
        <rFont val="Arial"/>
        <family val="2"/>
      </rPr>
      <t>los recursos electrónicos de la biblioteca</t>
    </r>
  </si>
  <si>
    <t>Gestionar la suscripción anual a las plataformas de libros electrónicos en salud, deporte y administración</t>
  </si>
  <si>
    <t>Promover la adquisición de material bibliográfico impreso</t>
  </si>
  <si>
    <t>Gestionar la contratación de personal para acercarse a los estándares nacionales de bibliotecas</t>
  </si>
  <si>
    <t>1 sistema de autopréstamo de equipos de cómputo</t>
  </si>
  <si>
    <t>1 software de acceso y autenticación EZproxy</t>
  </si>
  <si>
    <t>1 sistema  web de control estadístico</t>
  </si>
  <si>
    <t>Suscripción a las plataformas de libros electrónicos especializados en Salud, deporte y administración</t>
  </si>
  <si>
    <t>Adquirir 1 volumen impreso por cada 5 estudiantes matriculados por año (20%)</t>
  </si>
  <si>
    <t>Gestionar la contratación de un bibliotecólogo y un auxiliar de biblioteca</t>
  </si>
  <si>
    <t>El directorio activo que habilita el autopréstamo está en fase de pruebas en área de Sistemas, ingeniero Ower Solarte (Abierto 2019)</t>
  </si>
  <si>
    <t xml:space="preserve">Ya se tienen estudios previos y presupuesto aprobado (Abierto 2019, enmarcado en el proceso de Acreditación) </t>
  </si>
  <si>
    <t>Ya se tienen estudios previos y presupuesto aprobado (Abierto 2019, enmarcado en el proceso de Acreditación)</t>
  </si>
  <si>
    <t>Ya se tienen estudios previos y presupuesto aprobado(Abierto 2019, enmarcado en el proceso de Acreditación)</t>
  </si>
  <si>
    <t xml:space="preserve">281 volúmenes  adquiridos (9 por compra y 272 por donación). </t>
  </si>
  <si>
    <t xml:space="preserve">Curso Teoría y Metodología del Entrenamiento Deportivo (Memorias en compilación),  con la asistencia de 18 docentes del programa de deporte
Presentación Proyectos para  Agencias y Convocatorias externas.
Con la participación de 30 docentes de la facultad de salud
</t>
  </si>
  <si>
    <t>Se cuenta con la publicación de 22 artículos productos de procesos investigativos en revistas internacionales y nacionales</t>
  </si>
  <si>
    <t>Se tuvo la presentación de 28 docentes en eventos nacionales y 
6 docentes en eventos internacionales</t>
  </si>
  <si>
    <t xml:space="preserve">Se trabajó en asocia con la Universidad de Antioquia, la Universidad del Valle, la secretaria de salud pública municipal y el SITT, en el proyecto “Discapacidad de Origen Vial en Cali: Una mirada multidimensional”, donde se presentarán los resultados de la investigación “Discapacidad de Origen Vial en Cali a 2017”
Se está en elaboración de proyecto en deporte con docentes de la universidad Surcolombiana
</t>
  </si>
  <si>
    <t>Se ha apoyado los proyectos realizados por los médicos de la IPS dentro del laboratorios de MEDES. Se debe revisar este punto pues, la investigación en la practicas de los programas corresponde a la docencia. Los desarrollos investigativos de los estudiantes se realizan a partir de los semilleros de investigación.</t>
  </si>
  <si>
    <t>Se presentó el proyecto ante la gobernación del Valle del Cauca para la consecución de los recursos necesarios para ello</t>
  </si>
  <si>
    <t>Dinamizar las diversas formas de publicación de productos de investigaciones</t>
  </si>
  <si>
    <t>Se debe revisar este apartado, pues las horas docentes para investigación son asignadas por los decanos de las facultades.</t>
  </si>
  <si>
    <t>No se puedo dar inicio a la revista institucional, pues no se ha contado con el número de artículos requeridos para ello, y no se cuenta con un soporte tecnológico que apalanque el ejercicio</t>
  </si>
  <si>
    <t xml:space="preserve">Se realizaron 33 Actividades de educacion continua </t>
  </si>
  <si>
    <t xml:space="preserve">Se realizaron 6 proyectos dentro de los cuales 14 actividades orientadas desde las facultades y la oficina de proyeccion social </t>
  </si>
  <si>
    <t xml:space="preserve">11 Convenios de Marco Interinstitucional.
65 Convenios de Práctica.
1 Convenios de Docencia y Servicio.
</t>
  </si>
  <si>
    <t xml:space="preserve">Plan de Trabajo Diario.
*Notas en Página Web Institucional y publicaciones en Redes Sociales.
- La Escuela Nacional del Deporte afianza relaciones con la Universidad Autónoma de Nuevo León de México
- Convenios Interinstitucionales, una herramienta que fortalece los propósitos misionales de la END
-  Se afianzan convenios de la Escuela Nacional del Deporte con universidades mexicanas
- Comisión Académica de Conmebol y Federación Colombiana de Fútbol visitaron la Escuela Nacional del Deporte (se firmó un convenio de cooperación con el Instituto Nacional del Fútbol, Deporte y Actividad Física de Chile.)
- Convenios Interinstitucionales, una herramienta que fortalece los propósitos misionales de la END
- Autoridades municipales de Villa Rica apuestan por la Educación y maduran convenios con la Escuela Nacional del Deporte
</t>
  </si>
  <si>
    <t xml:space="preserve">4 notas informativas para divulgar en medios institucionales, aspectos relacionados con el proceso de virtualización en la IUEND. </t>
  </si>
  <si>
    <t>5 transmisiones de eventos académicos a través de streaming en redes sociales o cualquier otra plataforma web a disposición, para demostrar las ventajas de la virtualización</t>
  </si>
  <si>
    <t xml:space="preserve">Mapa de información consolidado
Propuesta de Diseño del portafolio impreso
Propuesta del portafolio digital
Preproducción, realización y retoque digital de las fotografías necesarias para las piezas gráficas.
Elaboración de las pruebas de color a escala.
Presentación al nivel directivo para ajustes y aprobación.
Impresión final de los productos.
Entrega de los portafolios al nivel directivo, al almacén y la Oficina de Comunicaciones para su ingreso a la Institución.
Definición del uso de los portafolios y utilización y entrega de los mismos a las áreas de la END.
</t>
  </si>
  <si>
    <t>Colegio Alberto Mendoza Mayor-sede Liceo
- Institución Educativa Alfredo Bonilla
- Colegio Bahai
- Colegio ‘Alfredo Bonilla Montaño’ de Jamundí
- Universidad de Bethel
- Liceo Porvenir
- Colegio San Marcos de León
- Niño Jesús de Praga
- Colegio Americano
- Colegio Incoval
- Colegio Militar José Acevedo y Gómez
- Colegio San Pedro Claver
- Colegio Santa Librada                                                                                                                                                                                                                                                            Ferias                                                                                                                                                                                                                                                              XV Muestra Vocacional Liceo Departamental                                                                                                                                                                                                                                                                Feria del Fondo Nacional del Ahorro</t>
  </si>
  <si>
    <t>Préstamo Interbibliotecario RUAV disponible entre Endeporte y 16 Instituciones más</t>
  </si>
  <si>
    <t xml:space="preserve">Archivo Informe de redes sociales del 1 de enero al 26 de septiembre de 2018
Se realizaron 9 transmisiones por streaming a través de las redes sociales de la institución y en tiempo real, de actividades académicas y/o eventos realizados en la IUEND.
</t>
  </si>
  <si>
    <t>Mantener o Proponer, e implementar estrategias de Comunicación Informativa.</t>
  </si>
  <si>
    <t>Apoyar las acciones desarrolladas por el Comité de Gobierno en Línea.</t>
  </si>
  <si>
    <t>Socializar información que permitan a los distintos públicos, conocer aspectos importantes de la estrategia de gobierno en línea y como se aplica en la Institución.</t>
  </si>
  <si>
    <t>3 Estrategias comunicativas para medios internos.</t>
  </si>
  <si>
    <t>1 estrategia comunicativa diseñada e implementada</t>
  </si>
  <si>
    <t>2 Mejoramientos o ajustes técnicos en términos de servicios o usabilidad</t>
  </si>
  <si>
    <t xml:space="preserve">Crecimiento de usuarios de la página web con relación a la vigencia anterior, en 5.000 nuevos usuarios. </t>
  </si>
  <si>
    <t>Alcanzar un crecimiento del 1% de usuarios de las redes sociales y de su interactividad en estos medios</t>
  </si>
  <si>
    <t>Cumplimiento mínimo del 80% de los ítems solicitados por la Estrategia GEL y la Ley de Transparencia y del Derecho de Acceso a la Información Pública</t>
  </si>
  <si>
    <t>Participación en al menos una reunión convocada por el Comité de Gobierno en Línea que tiene la Institución, para actualización y/o ajuste  de la información o los requerimientos.</t>
  </si>
  <si>
    <t>1 Campaña institucional que se trabaje en la vigencia</t>
  </si>
  <si>
    <t xml:space="preserve">Pagina Web
Open House y visitas a la END
Visita de la Universidad de Cordoba
XV Muestra Vocacional Liceo Departamental
Alguna publicación puntual de la END en un medio (ej revista el congreso). Pág 73
Revista el Clavo pág 28
</t>
  </si>
  <si>
    <t>M. Gomez s.a.s
Acertar publicdad s.a.s
El clavo 
D.m.d publicidad ltda
Deporte Total
Colombia Tierra de Campeones
Resvita del Congreso</t>
  </si>
  <si>
    <t xml:space="preserve">Boletín Electrónico Interno
Boletín Soy PEI
Campañas en correo electrónico
Campañas para carteleras digitales
</t>
  </si>
  <si>
    <t>Se rotaron los rompetraficos y se realizó campaña salón por salón con los estudiantes, informando acerca del proceso de acreditación de alta calidad de Fisioterapia y Profesional en Deporte</t>
  </si>
  <si>
    <t>Actualización del Sistema Operativo Linux Centos del servidor en donde reposa el portal
- Establecimiento de políticas más rigurosas en la seguridad para salvaguardar la información y evitar intento de saboteos ( Bloqueo del archivo index.php desde el usuario root, restricción de acceso al portal por IP, protección de los directorios con permisos, implementación e instalación de Firewall, Eliminación de la meta etiqueta que genera el CMS, cambio de contraseñas a los usuarios.
-  Migración y actualización del administrador de contenido del portal a la versión 3.6, anteriormente estaba en la 3.2 la cual presentaba algunas vulnerabilidades. Posteriormente se plantea llevarla a la última versión 3.9.
- Elaboración y maquetación de un nuevo diseño de plantilla para el portal institucional.
- Segmentación de todos los proyectos desarrollados en cuentas de hosting distintas para mitigar el riesgo</t>
  </si>
  <si>
    <t>2.852 nuevos usuarios en el 2018</t>
  </si>
  <si>
    <t xml:space="preserve">Twitter: 
Seguidores: 2017 1.790 seguidores vs 2018 1.919: Total seguidores nuevos 127 
Tweets: 2017 obtuvo 690 vs Sep. /2018 2.154: Total tweets 2.844
Facebook: 
Me gusta: En 2017, 10.000 personas indicaron que les gustó la fan page Institución Universitaria Escuela Nacional del Deporte vs Sep/ 2018 13.008, total de “Me gusta” alcanzados 3.008. 
Seguidores: en 2017 10.000 personas siguieron la fan page vs Sep/2017 13.145, un total de 3.145 nuevos seguidores alcanzados. 
Instagram: 
En 2017 se creó Instagram, logrando al término del año 1000 seguidores, con 300 publicaciones. Del 2017 a Sep/2018 se han logrado 2642 nuevos seguidores y 276 publicaciones y 6 transmisiones en vivo Total: 3.642 seguidores y 576 publicaciones
</t>
  </si>
  <si>
    <t>Frente al tema de Ley de Transparencia y del Derecho de Acceso a la Información Pública, preguntarle a Jean Paul y colocar que se tiene al día la información de este aparte en la página web y que se atiende el chat institucional para entregar información, así como se atienden solicitudes a través del correo electrónico de la oficina</t>
  </si>
  <si>
    <t>El Comité de Gobierno en Línea fue absorbido por el Comité Institucional de Gestión y Desempeño (Resolución No. 1,0.18.0392.2018 del 9 de mayo de 2018), acorde con lo definido en el Decreto 1499 de 2017 donde se incluyen  todos los temas que atiendan la implementación y desarrollo de las políticas de gestión definidas en el Modelo Integrado de Planeación y Gestión y se orienta de conformidad con la normativa vigente; dicho Comité cuenta con la participación del Secretario General con voz y voto.</t>
  </si>
  <si>
    <t>Boletín Electrónico 15 Agosto y 26 de Septiembre, enviados a través del correo electrónico de la oficina de Comunicaciones a los Administrativos, Contratistas y Docentes.</t>
  </si>
  <si>
    <t>Mantener al menos 3 convenios  docencia asistencia con Instituciones educativas en programas relacionados con el objetivo</t>
  </si>
  <si>
    <t xml:space="preserve"> Fortalecer  el desarrollo científico y   actualización de conocimiento de los profesionales en  las  tecnologías aplicables  según perfil epidemiológico</t>
  </si>
  <si>
    <t>Fortalecer actividades de investigación científica</t>
  </si>
  <si>
    <t xml:space="preserve">Crecimiento  de los servicios  de la población estudiantil y deportiva           </t>
  </si>
  <si>
    <t>3 convenios</t>
  </si>
  <si>
    <t xml:space="preserve">Se cuenta con  los 3 convenios establecidos:   1. Universidad del Bosque Programa de Residencia Medicina del Deporte.                     2. Institución Universitaria Escuela Nacional del Deporte: a) Programa de Fisioterapia 7mo y 8 semestre) Programa de Profesional en Deporte, c)Programa de Nutrición y dietética.   2 estudiantes de 8vo semestre.                               
3. Escuela de enfermería Humanizar- Programa de auxiliar de enfermería.                                              4. Convenio Universidad San Buenaventura-Programa Pregrado Medicina Rotación , firmado julio de 2018. 
</t>
  </si>
  <si>
    <t>Al menos 2 capacitaciones año</t>
  </si>
  <si>
    <t>1. Capacitación en abril 2018 Cupping workshop dictado por la empresa de capacitación de  salud  de  Medellín: Fisioterapia en movimiento, capacitación dictada en centro comercial Centenario salón de eventos.   con aplicación practica, con   certificación internacional a los asistentes .         2.  En julio de  2018 se realizo  capacitación  punción seca dictado por la empresa de capacitación de  salud  de  Medellín: Fisioterapia en movimiento, capacitación dictada en el 3-11 de  la Escuela Nacional del Deporte, con aplicación practica, con   certificación internacional a los asistentes.   3.  En  octubre 2018, se realizo capacitación en vendaje  neuromuscular asociado a la terapia manual dictado por la empresa de capacitación de  salud  de  Medellín: Fisioterapia en movimiento, capacitación dictada en el 3-16 Escuela Nacional del Deporte, con aplicación practica, con   certificación internacional a los asistentes , todas las  capacitaciones   tecnologías  en salud a la vanguardia para el  manejo de   acorde a  el perfil de diagnósticos de la IPS.</t>
  </si>
  <si>
    <t>1 publicación, Y/o 1 congreso internacional al año</t>
  </si>
  <si>
    <t xml:space="preserve"> 3 artículos publicados , 1 en categoría A1  Y  2 en revista indexada categoría  A2 y 1 capitulo de  autoría del Dr cabrera y la Institucion Escuela Nacional del Deporte  en  un libro en Chile, .</t>
  </si>
  <si>
    <t>5% al año</t>
  </si>
  <si>
    <t>Durante el periodo enero a  octubre 2018, el comportamiento de  la población atendida a nivel general muestra un crecimiento de   que el 51 %  corresponde a estudiantes y deportistas, el 39% a  usuarios particulares y el 10% a otros ( ligas, clubes, Convenio Cali, Convenio con Universidad Javeriana).                                                   Analizando el periodo por trimestres:   muestra en el  1er trimestre de 2018,  que el 54%  corresponde a estudiantes y deportistas, siendo el 87%  usuarios nuevos;  en el 2o trimestre la población de  estudiantes y deportistas corresponde al   4/ %,  con 87% de usuarios nuevos  en esta categoría. En el 3er trimestre la población de  estudiantes y deportistas corresponde  a  59%,  siendo el 50% usuarios nuevos. El  comportamiento evidencia tendencia de crecimiento positivo  ala fecha 5% y se destaca el comportamiento de usuarios nuevos en esta categoría. Con respecto a las pruebas MEDES para deportistas las cuales han incidido en el crecimiento, se evidencia que el test de variabilidad cardiaca para aptitud deportiva presenta un incremento de 2017  a 2018 en el periodo analizado logrando   un crecimiento de  213% en 2018, seguido  por test de salto con un crecimiento del  106%.</t>
  </si>
  <si>
    <t>MEDES: 1 equipo. IPS: 30 implementos. CAF: 30 implementos</t>
  </si>
  <si>
    <t>Se encuentran en gestión los insumos y dispositivos médicos acode a lo planificado, se espera resultados al cierre del año.</t>
  </si>
  <si>
    <t>Gestionar la adquisición de equipos biomédicos para investigación e implementos para el fortalecimiento del servicio de IPS</t>
  </si>
  <si>
    <t xml:space="preserve">Sostener el  número de  convenios </t>
  </si>
  <si>
    <t>Crecimiento de servicios a usuario externo</t>
  </si>
  <si>
    <t>En el 1er trimestre  el  39% de la población atendida correspondió netamente a particulares, en el 2o trimestre fue el 37% y en el 3er trimestre se mantiene en dicho nivel, el %  de crecimiento no se ha logrado aun pero se mantiene en una variación inferior al 3%, reflejando adherencia con el servicio, se espera el comportamiento al final del año</t>
  </si>
  <si>
    <t>2 convenios al año</t>
  </si>
  <si>
    <t>Hay convenio con  la Agremiacion de futbolistas, Deportivo Cali , universidad Javeriana, club deportivo Juventus 1996, Federación Colombiana de Voleibol, Team Warriors.</t>
  </si>
  <si>
    <t>Programar y ejecutar las actividades proyectadas para el cumplimiento de las capacitaciones</t>
  </si>
  <si>
    <t>1 capacitación</t>
  </si>
  <si>
    <t>Se realizo  capacitación 15 Marzo 2018</t>
  </si>
  <si>
    <t>Identificar necesidades de capacitación frente a los resultados de la evaluación del desempeño.</t>
  </si>
  <si>
    <t>Diseño, socialización y ejecución  del plan de capacitación.</t>
  </si>
  <si>
    <t xml:space="preserve">Evaluación e identificación de las necesidades de bienestar laboral. </t>
  </si>
  <si>
    <t>Informe con necesidades de capacitación</t>
  </si>
  <si>
    <t>Matriz consolidad con necesidades de capacitación, de conformidad a las líneas de capacitación.</t>
  </si>
  <si>
    <t>Plan de capacitación aprobado y publicado en la página Web.</t>
  </si>
  <si>
    <t xml:space="preserve">70% de cobertura  </t>
  </si>
  <si>
    <t>Plan de capacitación, para la vigencia 2018 con su respectivo cronograma de actividades, soportes y ejecutado al 70%.</t>
  </si>
  <si>
    <t>Plan de bienestar, estímulos e incentivos diseñado y ejecutado al 70% para el año 2018.</t>
  </si>
  <si>
    <t xml:space="preserve">Plan de necesidades de bienestar laboral estímulos e incentivos Aprobado y Publicado en la Página Web.
70% de cobertura  
</t>
  </si>
  <si>
    <t>Gestionar el servicio de Cloud Computing para garantizar la seguridad y disposición oportuna de los sistemas de información Institucionales</t>
  </si>
  <si>
    <t>Gestionar el servicio para la seguridad perimetral Institucional que incluya inducción sobre seguridad informática (nuevas tendencias).</t>
  </si>
  <si>
    <t>Gestionar la adecuación física, de redes eléctrica y regulada de la Unidad de sistemas, de los centros de cableado y de UPS</t>
  </si>
  <si>
    <t>Gestionar el servicio de mantenimiento preventivo para las UPS Institucionales</t>
  </si>
  <si>
    <t>Gestionar la actualización de la licencia de software académico NVIVO y SPSS para el soporte en la Unidad de Investigaciones</t>
  </si>
  <si>
    <t>Servicio de soporte  TI especializado para servidores y aplicaciones</t>
  </si>
  <si>
    <t>Participación de la RUAV</t>
  </si>
  <si>
    <t>Servicio de seguridad perimetral Institucional 7x24</t>
  </si>
  <si>
    <t>Propuesta implementación de los espacios tecnológicos</t>
  </si>
  <si>
    <t>UPS Institucionales con mantenimiento preventivo</t>
  </si>
  <si>
    <t>Software académico y estadístico actualizado</t>
  </si>
  <si>
    <t xml:space="preserve">26/12/2018 </t>
  </si>
  <si>
    <t xml:space="preserve">1 Dashboard para el monitoreo del soporte técnico. 
1 Dashboard para el monitoreo de 94% los equipos de cómputo.
1 Dashboard para el monitoreo y seguimiento de 9 servidores.
100% de los colaboradores capacitados en el manejo de las herramientas de monitoreo y seguimiento. 
</t>
  </si>
  <si>
    <t>Convenio firmado que permite la participación el comité académico, técnico y de biblioteca</t>
  </si>
  <si>
    <t>7 servidores en servicio en Data Center.
1 servidor de pruebas 
1 Canal de radio enlace al servicio</t>
  </si>
  <si>
    <t>un (1) equipo Sonicwall NSA 2600.
Configuración de los servicios de Internet que la Institucion tiene por conexión cableada. 
Configuracion de direccionamiento IP para la red privada, inalámbrica. 
Configuracion reglas de Firewall. 
Configuracion reglas de NAT. 
Configuracion politicas de Filtrado de contenido  
Configuracion bloqueo de aplicaciones por categorias 
Configuracion usuarios VPN SSL para el acceso a la red 
Configuracion VPN Site to Site 
Configuracion reglas de enrutamiento</t>
  </si>
  <si>
    <t>Un Proyecto aprobado</t>
  </si>
  <si>
    <t>11 UPS con mantenimiento preventivo</t>
  </si>
  <si>
    <t>1 Contrato de soporte técnico por un año.
3 aplicativos actualizados y al servicio de los usuarios
16 equipos usando el aplicativo de IPS.
3 equipos usando aplicativo de Bienestar
1 equipo usando aplicativo de proyectos.</t>
  </si>
  <si>
    <t xml:space="preserve">Licencia NVIVO actualizada por un año. 
Licencia SPSS actualizada por un año.
5 equipos de cómputo con la licencia NVIVO
36 equipos con licencia SPSS instalado. </t>
  </si>
  <si>
    <t>Levantamiento de información de equipos existentes y elaboración de hojas de vida  de equipos o actualización de existentes</t>
  </si>
  <si>
    <t>Censo arbóreo</t>
  </si>
  <si>
    <t>Adecuación de andenes</t>
  </si>
  <si>
    <t>Muro cerramiento lateral</t>
  </si>
  <si>
    <t>Gestión ante entes reguladores de paso seguro peatonal calle novena</t>
  </si>
  <si>
    <t>Diseños arquitectónicos, técnicos para potería, Coliseo menor, Unidad Técnica de Almacenamiento de residuos, parqueadero</t>
  </si>
  <si>
    <t>Licencias y permisos para construcción de potería, Coliseo menor, Unidad Técnica de Almacenamiento de residuos, parqueadero</t>
  </si>
  <si>
    <t>Minimizar consumo de energía por concepto de iluminación</t>
  </si>
  <si>
    <t>Minimizar el consumo de botellas plásticas y daño en grifería con la instalación de estaciones de llenado de agua</t>
  </si>
  <si>
    <t>abierta</t>
  </si>
  <si>
    <t xml:space="preserve">   </t>
  </si>
  <si>
    <t>Se logro un indicador 21.6% de cobertura</t>
  </si>
  <si>
    <t>Se participo en 6 actividades culturales del cronograma Ascun en la vigencia 2048. Se realizó el dia cultural en la vigencia 2018-2 y en un festival internacional</t>
  </si>
  <si>
    <t>Se realizaron 2 actividades para la comunidad universitaria que incluia los egresados y 3 actividades de endcuentros</t>
  </si>
  <si>
    <t>Se estructuro el poryecto, pero no salio convocatoria asociada al mismo</t>
  </si>
  <si>
    <t>No se abrieron convocatorias donde se pudiera presentar el proyecto</t>
  </si>
  <si>
    <t>Se presenta propuesta y es aprobada por la rectoria en octubre 2018  y se envia oficio a ASCUEN para la inclusión en el cronograma 2019</t>
  </si>
  <si>
    <t>No se realiza en la vigencia 2018m dado que el calendario Ascun no permiteía incluir otra Copa</t>
  </si>
  <si>
    <t>Se realizó la caminata ecologica, integración de bolos, participación en el torneo de bolos y futsala para funcionarios emn Ascun. Se participo en torneo Copa funcionarios organizado por la UAO, Para los hijos de los funcionarios se realizo las vacaciones recreativas, festival de cometas.</t>
  </si>
  <si>
    <t>El promedio del área anueal fue de 28%</t>
  </si>
  <si>
    <t>Se participaron en 7 torneos avalados por Ascun</t>
  </si>
  <si>
    <t>Se paso de un promedio de 298 subsidios diarios a 550 subsidios diarios</t>
  </si>
  <si>
    <t>Cobertura del 90% de los estudiantes nuevos</t>
  </si>
  <si>
    <t>Se logro la participacion del 92% de los estudiantes en la jornada de indiccíon</t>
  </si>
  <si>
    <t>Se logró incrementar el apoyo de 47 a 53 estudiantes en el programa</t>
  </si>
  <si>
    <t>Se mejora los horraios con la vinculación de otra auxiliar de enfermeria y de un medico</t>
  </si>
  <si>
    <t>Se desarrollaron actividades en el marco de universidad saludable, ariculados con el talento humano con la semana de la salud.</t>
  </si>
  <si>
    <t>El plan de permanencia estudiantil se logró en un 92%</t>
  </si>
  <si>
    <t>El servicio de atención estudiantil de adecuo con un espacio</t>
  </si>
  <si>
    <t>Se solicitaron a las unidades y dependencias las acciones</t>
  </si>
  <si>
    <t>Se cosolidó el documento solo con las acciones que realiza la Unidad de bienestar universitario</t>
  </si>
  <si>
    <t>Elaboración del 70%</t>
  </si>
  <si>
    <t>Realizar el censo del total de árboles ubicados al interior de la institución, identificar estado fitosanitario</t>
  </si>
  <si>
    <t>el 30% del porceso esta en contratación para que se desarrolle</t>
  </si>
  <si>
    <t>Espacios adecuados para adecuada movilidad para personas con movilidad restringida</t>
  </si>
  <si>
    <t>70% de los mantenimientos programados</t>
  </si>
  <si>
    <t>Se realizó convenio con EMCALI, obra en ejecución</t>
  </si>
  <si>
    <t>Demolición por deterioro y construcción del muro lateral derecho. 77 ml</t>
  </si>
  <si>
    <t>Se realizo en convenio con Emcali según programación de obra de EMCALI esta actividad está programada para marzo de 2019</t>
  </si>
  <si>
    <t>Se realizó solicitud a la secretaria de movilidad para ampliar el tiempo de todo rojo de los semáforos del cruce de la calle 9 con carrera 36</t>
  </si>
  <si>
    <t>Diseños técnicos y arquitectónicos</t>
  </si>
  <si>
    <t>100% de diseños contratados y 50% en ejecución</t>
  </si>
  <si>
    <t>100% Licenicas</t>
  </si>
  <si>
    <t>Esta en porceso</t>
  </si>
  <si>
    <t xml:space="preserve">40% de la iluminación  </t>
  </si>
  <si>
    <t>3 estaciones de llenado</t>
  </si>
  <si>
    <t xml:space="preserve">Según la gestión adelantada por esta unidad, en el año 2018 se formalizaron:
11 Convenios de Marco Interinstitucional.
65 Convenios de Práctica.
1 Convenios de Docencia y Servicio.
</t>
  </si>
  <si>
    <t>Se realizaron 6 publicaciones para medios internos y externos en los cuales, se hizo referencia puntual a dichos convenios y se socializo a la comunidad académica y en general de la ciudad, sus actividades, protagonistas, resultados y beneficiarios, de igual forma, la importancia de la articulación institucional con otras organizaciones regionales, nacionales e internacionales.</t>
  </si>
  <si>
    <t>Entrega de los portafolios al nivel directivo, al almacén y la Oficina de Comunicaciones para su ingreso a la Institución.
Definición del uso de los portafolios y utilización y entrega de los mismos a las áreas de la END</t>
  </si>
  <si>
    <t>Colegio Alberto Mendoza Mayor-sede Liceo, Institución Educativa Alfredo Bonilla,  Colegio Bahai, Colegio ‘Alfredo Bonilla Montaño’ de Jamundí, Universidad de Bethel, Liceo Porvenir, Colegio San Marcos de León, Niño Jesús de Praga, Colegio Americano, Colegio Incoval, Colegio Militar José Acevedo y Gómez, Colegio San Pedro Claver, Colegio Santa Librada
                                                                                                                                                                                                                                                                                                                                                                                                                                                                                                                                XV Muestra Vocacional Liceo Departamental
                                                                                                                                                                                                                                                                Feria del Fondo Nacional del Ahorro</t>
  </si>
  <si>
    <t>Préstamo Interbibliotecario RUAV disponible entre Endeporte y 16 Instituciones más
Se realizaron 9 transmisiones por streaming a través de las redes sociales de la institución y en tiempo real, de actividades académicas y/o eventos realizados en la IUEND.</t>
  </si>
  <si>
    <t>Convenios con medios de comunicaciones Locales y Regionales.
M. Gomez s.a.s
Acertar publicdad s.a.s
El clavo 
D.m.d publicidad ltda
Deporte Total
Colombia Tierra de Campeones
Resvita del Congreso
Boletín Electrónico Interno
Boletín Soy PEI
Campañas en correo electrónico
Campañas para carteleras digitales</t>
  </si>
  <si>
    <t xml:space="preserve">Se rotaron los rompetraficos y se realizó campaña salón por salón con los estudiantes, informando acerca del proceso de acreditación de alta calidad de Fisioterapia y Profesional en Deporte. </t>
  </si>
  <si>
    <t>Actualización del Sistema Operativo Linux Centos del servidor en donde reposa el portal
- Establecimiento de políticas más rigurosas en la seguridad para salvaguardar la información y evitar intento de saboteos ( Bloqueo del archivo index.php desde el usuario root, restricción de acceso al portal por IP, protección de los directorios con permisos, implementación e instalación de Firewall, Eliminación de la meta etiqueta que genera el CMS, cambio de contraseñas a los usuarios.
-  Migración y actualización del administrador de contenido del portal a la versión 3.6, anteriormente estaba en la 3.2 la cual presentaba algunas vulnerabilidades. Posteriormente se plantea llevarla a la última versión 3.9.
- Elaboración y maquetación de un nuevo diseño de plantilla para el portal institucional
2.852 nuevos usuarios en el 2018</t>
  </si>
  <si>
    <t>Crecimiento de las redes sociales en el 2018. 
Twitter: 
Seguidores: 2017 1.790 seguidores vs 2018 1.919: Total seguidores nuevos 127 
Tweets: 2017 obtuvo 690 vs Sep. /2018 2.154: Total tweets 2.844
Facebook: 
Me gusta: En 2017, 10.000 personas indicaron que les gustó la fan page Institución Universitaria Escuela Nacional del Deporte vs Sep/ 2018 13.008, total de “Me gusta” alcanzados 3.008. 
Seguidores: en 2017 10.000 personas siguieron la fan page vs Sep/2017 13.145, un total de 3.145 nuevos seguidores alcanzados. 
Instagram: 
En 2017 se creó Instagram, logrando al término del año 1000 seguidores, con 300 publicaciones. Del 2017 a Sep/2018 se han logrado 2642 nuevos seguidores y 276 publicaciones y 6 transmisiones en vivo Total: 3.642 seguidores y 576 publicaciones</t>
  </si>
  <si>
    <t>Frente al tema de Ley de Transparencia y del Derecho de Acceso a la Información Pública, preguntarle a Jean Paul y colocar que se tiene al día la información de este aparte en la página web y que se atiende el chat institucional para entregar información, así como se atienden solicitudes a través del correo electrónico de la oficina.</t>
  </si>
  <si>
    <t>El Comité de Gobierno en Línea fue absorbido por el Comité Institucional de Gestión y Desempeño (Resolución No. 1,0.18.0392.2018 del 9 de mayo de 2018), acorde con lo definido en el Decreto 1499 de 2017 donde se incluyen  todos los temas que atiendan la implementación y desarrollo de las políticas de gestión definidas en el Modelo Integrado de Planeación y Gestión y se orienta de conformidad con la normativa vigente; dicho Comité cuenta con la participación del Secretario General con voz y voto</t>
  </si>
  <si>
    <t xml:space="preserve">1 Dashboard para el monitoreo del soporte técnico. 
1 Dashboard para el monitoreo de 94% los equipos de cómputo.
1 Dashboard para el monitoreo y seguimiento de 9 servidores.
100% de los colaboradores capacitados en el manejo de las herramientas de monitoreo y seguimiento. </t>
  </si>
  <si>
    <t xml:space="preserve">Convenio firmado que permite la participación el comité académico, técnico y de biblioteca. </t>
  </si>
  <si>
    <t>Configuración de los servicios de Internet que la Institucion tiene por conexión cableada. 
Configuracion de direccionamiento IP para la red privada, inalámbrica. 
Configuracion reglas de Firewall. 
Configuracion reglas de NAT. 
Configuracion politicas de Filtrado de contenido  
Configuracion bloqueo de aplicaciones por categorias 
Configuracion usuarios VPN SSL para el acceso a la red 
Configuracion VPN Site to Site 
Configuracion reglas de enrutamiento</t>
  </si>
  <si>
    <t>10 UPS Institucionales con mantenimiento preventivo.</t>
  </si>
  <si>
    <t xml:space="preserve">1 Contrato de soporte técnico por un año.
3 aplicativos actualizados y al servicio de los usuarios
</t>
  </si>
  <si>
    <t>Licencia NVIVO actualizada por un año. 
Licencia SPSS actualizada por un año.</t>
  </si>
  <si>
    <t>Identificar necesidades de capacitación frente a los resultados de la evaluación del desempeño</t>
  </si>
  <si>
    <t>Matriz de capacitaciones consolidad de acuerdo a ls lines establecidas</t>
  </si>
  <si>
    <t>Infrome con las necesidades de cada una de las oficinas de la institución</t>
  </si>
  <si>
    <t>Plan de capacitaciones para la vogencia 2018 con su respectivo cronograma de actividades, soportes y ejecutado en un 70%</t>
  </si>
  <si>
    <t>Se cuenta con un Plan de bienesyta, estimulos e incentivos para la Institución</t>
  </si>
  <si>
    <t>361/12/2018</t>
  </si>
  <si>
    <t>Se realizó la caracterizacón de necesidades</t>
  </si>
  <si>
    <t>31/12/208</t>
  </si>
  <si>
    <t>la institución cuenta con un Plan de bienestar, estinulos e incentivos, diseñado y ejecutado al 70% para la vigencia 2018</t>
  </si>
  <si>
    <t>80% de avance en la implementación de los centros de costos</t>
  </si>
  <si>
    <t>Los resultados de la agenda calificación capacidad de pago para el 2018 según la ACCP RC FICHT, fueron positivos para la Institución Universitaria Escuela Nacional del Deporte, debido que pasamos de tener una calificación de BBB-   A+. Esta calificación demuestra nuevamente la eficiencia en el manejo de los recursos financieros</t>
  </si>
  <si>
    <t>Se cumple esta meta ya que la Dirección técnica de Tesorería  conto con la contratación de 2 funcionarios para el apoyo a la misma</t>
  </si>
  <si>
    <t>80% de avance en la articuñación de los archibos planos del banco con el programa</t>
  </si>
  <si>
    <t>En el año 2018 se cumplió con la rendición mensual al Consejo directivo  de los estados financieros los cuales siendo aprobados por los consejeros son insumos primarios para la oportuna toma de decisiones de los directivos encargados de las decisiones estratégicas de la institución</t>
  </si>
  <si>
    <t>Trámite de los convenios interinstitucionales con la Universidad de Córdoba, la Universidad Tecnológica de choco  y el CESMAG de Pasto.</t>
  </si>
  <si>
    <t>Convenios interinstitucionales</t>
  </si>
  <si>
    <t>cantidad</t>
  </si>
  <si>
    <t>Seminarios internacionales con opción de grado</t>
  </si>
  <si>
    <t>Resolución del ministerio</t>
  </si>
  <si>
    <t>Documento maestro</t>
  </si>
  <si>
    <t>porcentaje</t>
  </si>
  <si>
    <t>Acreditación del programa de Deporte</t>
  </si>
  <si>
    <t>Convenios con organismos deportivos</t>
  </si>
  <si>
    <t xml:space="preserve">Eventos académicos </t>
  </si>
  <si>
    <t>Informe de resultados</t>
  </si>
  <si>
    <t>Centros de tutoría</t>
  </si>
  <si>
    <t>Evaluación de clasificación de los estudiantes</t>
  </si>
  <si>
    <t>Convenios nacionales e internacionales para investigación</t>
  </si>
  <si>
    <t>Seminario permanente en línea</t>
  </si>
  <si>
    <t>Convenios con organizaciones
Misiones deportivas</t>
  </si>
  <si>
    <t>Uso de la plataforma NEO por docentes y estudiantes</t>
  </si>
  <si>
    <t>Se consolido un convenio marco de colaboración con la Universidad del Cauca</t>
  </si>
  <si>
    <t>México (marzo 18 al 25 de 2018) Escuela Nacional de Entrenadores, 44 estudiantes
Argentina (Dic 8 al 15 de 2018) Universidad de  Belgrano, 14 estudiantes</t>
  </si>
  <si>
    <t>Pendiente la radicación en el SACES del Ministerio</t>
  </si>
  <si>
    <t>Cumplimiento de las condiciones iniciales para la acreditación del programa</t>
  </si>
  <si>
    <t>En el año 2019 se llevara a cabo la autoevaluación con fines de acreditación y postriormente se espera la visita de pares académicos para valoración del programa</t>
  </si>
  <si>
    <t>15 convenios con organismos deportivos</t>
  </si>
  <si>
    <t>Tercer encuentro de semilleros de investigación "grupo de estudios aplicados al deporte y semillero modelos y procesos"</t>
  </si>
  <si>
    <t>Informe de resultados consolidado</t>
  </si>
  <si>
    <t>Dos centros de tutoría a distancia en Guachené y Sincelejo</t>
  </si>
  <si>
    <t>Fueron clasificados los estudiantes de 8vo semestre que presentaron el examen SABER PRO.
Un grupo de estudiantes participó en el programa de movilidad entrante de entrenadores de Túvalu en calidad de traductores</t>
  </si>
  <si>
    <t>Misión en deporte grupo "Educar 2030" Noviembre de 2018 acuerda convenio con la OIM</t>
  </si>
  <si>
    <t xml:space="preserve">80% de docentes
90% estudiantes (Cali, Guachené y Sincelejo)
</t>
  </si>
  <si>
    <t>Terminado. Documento con propuesta académica para el estatuto
docente terminado y en revisión por parte de la oficina jurídica</t>
  </si>
  <si>
    <t>Las generalidades se encuentran en el estatuto docente. Procedimiento terminado y revisado por el vicerrector académico.</t>
  </si>
  <si>
    <t>Se realizó una nueva cotización, sin embargo, la compra se detuvo porquepara poder implementar el modulo se requiere actualizar
el aplicativo academusoft lo que representa una inversión más alta. La propuesta de dicha actualización se solicitó a mediados de este año y se documentó como una acción de mejora del año 2019.</t>
  </si>
  <si>
    <t>Se aplicó la evaluación en los dos periodos y se realizó informe</t>
  </si>
  <si>
    <t>32 apoyos para formación postgradual aprobados. 23 son de
maestría, 7 de doctorado y 2 de especialización.</t>
  </si>
  <si>
    <t>Pendiente de revision de viceacademica y aprobacion</t>
  </si>
  <si>
    <t>Al momento lo han usado 3227
estudiantes, 109 docentes y
336 grupos y 134 de 178
cursos, que corresponde al
75.3%.</t>
  </si>
  <si>
    <t>Protocolo de vigilancia definido y matriz en Excel que procese
automáticamente los resultados</t>
  </si>
  <si>
    <t>Se generó un informe en el que se muestran los resultados y se  genera una propuesta de análisis posteriores</t>
  </si>
  <si>
    <t>Se evidencian las dos y tablas de retención docuemntal correspondeintes a las Oficinas de Internacionalización y egresados</t>
  </si>
  <si>
    <t>Se cuenta con formato electronico que se esta socializando con las oficinas para su posterior implemntacion</t>
  </si>
  <si>
    <t xml:space="preserve">Se evidencia la transferencia de ; Vierrectoria Academica las tres Facultades, Bienestar Universitario, Juridica, Comunicaciones. </t>
  </si>
  <si>
    <t>Se organizo el total del fondo acumulado desde 1984 hasta el 2004, observando 12 estantes debidamente organizdos por año y el formato de inventario documental de dicho proceso</t>
  </si>
  <si>
    <t>Se enviaron por correo Institucional se enviaron 4 capacitaciones referentes al tema, además se pueden econtrar también en la Intranet de la Institución</t>
  </si>
  <si>
    <t xml:space="preserve">Se tiene proyectada la política de gestión documental, sin embargo la nueva normatividad de MIPG, no se presentará como una política, sino como lineamientos y será aprobada por el Comité de Desarrollo Institucional </t>
  </si>
  <si>
    <t>Se presentará para el mes de enero de 2019</t>
  </si>
  <si>
    <t>Se incorporó el PINAR a la matriz de planes integrados. El PGD, banco terminológico y plan de conservación, están inmersos en el PINAR y será aprobados por el Comité de Desarrollo Institucional</t>
  </si>
  <si>
    <t>Se presentará para el mes de enero de 2019 los planes que están inmersos en el PINAR</t>
  </si>
  <si>
    <t>Se observa una serie de capacitaciones enviadas y presentadas en la Intranet, en total están 6 presentaciones en donde los funcionarios pueden reforzar los conocimientos en algunos temas de Gestión Documental</t>
  </si>
  <si>
    <t xml:space="preserve">Se realizó la visita a las dependencias y unidades para la capacitación y socialización de las buenas prácticas de Gestión Documental, además de diagnosticar el estado del archivo de gestión en cada una de ellas. Las visitas se presentaron en el mes de octubre, noviembre y diciembre </t>
  </si>
  <si>
    <t>Se tiene el formato único de inventario documental del fondo acumulado</t>
  </si>
  <si>
    <t>Se presentará para el año 2019 las TVD</t>
  </si>
  <si>
    <t>Se tiene proyectado el documento de conservación electrónica</t>
  </si>
  <si>
    <t xml:space="preserve">Se presentará para enero de 2019 ante el comité </t>
  </si>
  <si>
    <t xml:space="preserve">Sevenet está funcionando al 100% de todas las unidades con sus respectivos usuarios en el módulo de correspondencia, se debe fortalecer la utilización del módulo de archivo. Se envió correo con la explicación de dicho modulo. </t>
  </si>
  <si>
    <t>3 (tres) Datos Abiertos registrados:  Estudiantes matriculados 2017-2, Estudiantes matriculados 2018-1, Graduados 2018</t>
  </si>
  <si>
    <t>Archivo registrado 1,0,1.17.04 - 2018</t>
  </si>
  <si>
    <t xml:space="preserve">Registro del 100% Banco de Programas y Proyectos  </t>
  </si>
  <si>
    <t>100% Autoevaluación de Control 2018.</t>
  </si>
  <si>
    <t xml:space="preserve">Felicitaciones </t>
  </si>
  <si>
    <t>Realización de las Evaluaciones Médico Ocupacionales en virtud de la  Resolución 2346 de 2007 como instrumento para la elaboración de los diagnósticos de las condiciones de salud de los funcionarios, docentes y contratistas para el diseño de programas de Seguridad y Salud en el Trabajo</t>
  </si>
  <si>
    <t>Entrega de Elementos de Protección Personal en cumplimiento de la Ley 9 de enero 24 de 1979 (Título III, artículos 122 a 124), Resolución 2400 de mayo 22 de 1979 (Título IV, Capitulo II, artículos 176 a 201) Resolución 1111 de 2017</t>
  </si>
  <si>
    <t>Reporte e Investigación de Accidentes de Trabajo Resolución 1401 de 2007, Decreto 1072 de 2015, Resolución 1111 de 2017</t>
  </si>
  <si>
    <t>Realización de la Inducción y Re inducción al Población Trabajadora de la Escuela Nacional del Deporte: Docentes, Contratistas y Estudiantes de prácticas profesionales Decreto 055 de 2015 en cumplimiento del Decreto 1072 de 2015 y la Resolución 1111 de 2017</t>
  </si>
  <si>
    <t>Actualización de la Matriz de Riesgos de la Institución Universitaria Escuela Nacional del Deporte (Decreto 1072 de 2015 y la Resolución 1111 de 2017)</t>
  </si>
  <si>
    <t>Actualización del Plan de Emergencias de la Institución Universitaria Escuela Nacional del Deporte (Decreto 1072 de 2015 y la Resolución 1111 de 2017)</t>
  </si>
  <si>
    <t>Realización de 1 (un) simulacro  dando cumplimiento a la Ley 46 de 1988, Decreto-Ley 919 de 1989, Resolución 1016 de 1989, Decreto 1072 de 2015 y la Resolución 1111 de 2017</t>
  </si>
  <si>
    <t xml:space="preserve">Evaluaciones Médico Ocupacionales de la población trabajadora de la Institución Universitaria Escuela Nacional del Deporte
90% de cobertura  
</t>
  </si>
  <si>
    <t xml:space="preserve">Registro de Entrega de de Elementos de Protección Personal
100% de cobertura    
</t>
  </si>
  <si>
    <t xml:space="preserve">Registro de Reportes de Accidentes de Trabajo Acaecidos durante el 2019
100% de cobertura </t>
  </si>
  <si>
    <t xml:space="preserve">Registro de Investigaciones de Accidentes de Trabajo presentados durante el año 2019
100% de cobertura    </t>
  </si>
  <si>
    <t xml:space="preserve">Registro de asistencia a la inducción.
70% de cobertura  </t>
  </si>
  <si>
    <t>Documento de la Matriz de Riesgos de la Institución Universitaria Escuela Nacional del Deporte actualizado</t>
  </si>
  <si>
    <t xml:space="preserve">Informe de resultados del simulacro realizado </t>
  </si>
  <si>
    <t>Informe del mantenimiento de la Brigada de Emergencias de la Institución Universitaria Escuela Nacional del Deporte</t>
  </si>
  <si>
    <t>Mantenimiento de la Brigada de Emergencias de la Institución Universitaria Escuela Nacional del Deporte, en concordancia con las normas: Ley 46 de 1988, Decreto-Ley 919 de 1989, Resolución 1016 de 1989, Decreto 1072 de 2015,  Resolución 1111 de 2017, NFPA 1071, NFPA 600</t>
  </si>
  <si>
    <t>1Realizar encuestas para egresados momento cero (0), uno (1) y cinco (5).</t>
  </si>
  <si>
    <t>Realizar actividades de  educación continua,  orientación, asesoría y de bienestar institucional para los egresados</t>
  </si>
  <si>
    <t xml:space="preserve">Gestión para la  autorización Bolsa de Empleo y visibilización de ofertas laborales. </t>
  </si>
  <si>
    <t>Presentar un (1) informe del resultado del seguimiento a través de aplicación de  encuestas</t>
  </si>
  <si>
    <t>Desarrollar Cinco  (5) actividades entre educación continua,  orientación, asesoría y de bienestar institucional para los egresados</t>
  </si>
  <si>
    <t xml:space="preserve">Aprobación de Bolsa de Empelo Institucional “Una Resolución”.    </t>
  </si>
  <si>
    <t>Fecha de Seguimiento: ____31/12/2018_____________________</t>
  </si>
  <si>
    <t>No se realizó debido a las obras a realizar en la Institución</t>
  </si>
  <si>
    <t>Al momento se encuentra articulada la politica de riesgos de corrupciòn y se socializò con los funcionarios de las diferentes dependencias de la entidad</t>
  </si>
  <si>
    <t>Se evidencia la matriz con los factores internos y externos de los riesgos de corrupciòn</t>
  </si>
  <si>
    <t>Se cuenta con la Matriz de Riesgo de corrupciòn con seguimiento al tercer trimestre de 2018</t>
  </si>
  <si>
    <t>Se evidencia en la plataforma del SUIT el registro de los datos con un avance del 100%</t>
  </si>
  <si>
    <t>Se evidencia el informe de Audiencia Pùblica del seguimiento a la Audiencia, publicado en la pagina web</t>
  </si>
  <si>
    <t>Se evidencia el informe de evaluaciòn de la Audiencia Pùblica, publicado en la pagina web</t>
  </si>
  <si>
    <t>Se evidencia solicitud de bienes y servicios</t>
  </si>
  <si>
    <t>Se cuenta con la caracterizaciòn de los grupos de usuarios: Estudiantes, Docentes, Administrativos y Contratistas</t>
  </si>
  <si>
    <t>Se evidencia informe de satisfacciòn de usuarios con porcentaje de percepciòn del 3,9%, con tendencia a sostenerse en los ultimos 3 años, publicado en la pagina web</t>
  </si>
  <si>
    <t xml:space="preserve">Se evidencia 4 informes de solicitudes de acceso a la informaciòn y los tiempos en los que se respondieron las solicitudes, el numero de traslado de las solicitudes a otras instituciones por no ser competencia de la Instituciòn y el numero de veces que se nego el acceso a la informaciòn </t>
  </si>
  <si>
    <t>Se realizó el diagnóstico y se determinó que tres trámites se podrían racionalizar</t>
  </si>
  <si>
    <t>Se implementó la estrategia de racionalización de trámites en el aplicativo del SUIT</t>
  </si>
  <si>
    <t xml:space="preserve">Se realizó el seguimiento y monitoreo evidenciando reporte de avance de la gestión de trámites y OPA del DAFP. El porcentaje de avance a la fecha es del 100%; siendo de las primeras Instituciones en lograr dicha calificación en los tres niveles de evaluación: Gestión de Usuarios, Gestión de Formularios y Gestión de Inventarios. </t>
  </si>
  <si>
    <t>Se realizaron dos reuniones con los padres de familia programada por las decanaturas para rendir cuentas relacionados con el Reglamento Estudiantil y temas académicos</t>
  </si>
  <si>
    <t>Se realizó audiencia publica el dìa 15 de noviembre de 2018,  con una asistencia de 455 personas, realizando por parte del Rector de la Institución la presentación del informe de gestión vigencia 2017 y avance 2018.</t>
  </si>
  <si>
    <t>Se rindió cuentas ante los Concejales del Municipio de Santiago de Cali, en el mes de agosto de 2018 sobre el proyecto de Presupuesto de la entidad</t>
  </si>
  <si>
    <t>Se evidencia un correo electrónico con presentaciòn del concepto de rendicion de cuentas enviado a contratistas, docentes y servidores publicos</t>
  </si>
  <si>
    <t>Se Cuenta Con El Convenio Interadministrativo de Cooperación No. 2,0,2.07.01.007.2018 Suscrito entre la Institución Universitaria Escuela Nacional del Deporte y el Fondo Mixto para la Promoción del Deporte y la Gestión Social para aunar esfuerzos institucionales para la realización de las obras correspondientes al proyecto "construcción de infraestructura educativa y mejoramiento de las condiciones físicas en la IU Escuela Nacional del Deporte” No. 2-2.3-2.3.2-7-3-1.</t>
  </si>
  <si>
    <t>Se cuenta en los equipos de cómputo de la sala de internet y referencia de la Biblioteca con las herramientas JAWS y MAGIC que es orientado a personas o población con discapacidad visual (baja visión o ceguera), descargado desde el sitio web Convertic; adicionalmente, la página web cuenta con accesibilidad web</t>
  </si>
  <si>
    <t xml:space="preserve">Se envió a capacitar a tres funcionarios de la Institución que atienden al público en temas de COMUNICACIÓN ASERTIVA • El mensaje: estructura e intervinientes, codificación y decodificación. • Trayecto mente-papel. Principales aspectos que determinan el resultado o lo que finalmente se plasma. • Habilidades y competencias en la expresión oral y en el arte de escuchar </t>
  </si>
  <si>
    <t>Se evidencia la socializacion de la cartilla de Protocolo de Atenciòn al Ciudadano a las ventanillas de atenciòn al público</t>
  </si>
  <si>
    <t>Se cuenta con la evaluaciòn parcial del desempeño del mes de agosto de 2018 y la encuesta al usuario. Se encuentra en tráite la evaluaciòn de los compromisos del período comprendido entre el 1º de febrero de 2018 y el 31 de enero de 2019.</t>
  </si>
  <si>
    <t>Se evidencia en el plan de acciòn integrado publicado en la pàgina web, con temáticas de atención al ciudadano</t>
  </si>
  <si>
    <t>Se evidencia racionalizaciòn a los tràmites MATRICULA ASPIRANTES ADMITIDOS A PROGRAMA A POSGRADO, INSCRIPCION ASPIRANTES A PROGRAMA DE POSGRADO y TRANSFERENCIA ESTUDIANTES DE PREGRADO en cuanto a reducciòn del tiempo por la implementación del Boton PSE</t>
  </si>
  <si>
    <t>Se capacitó a parte de la alta dirección y funcionarios relacionados con la implementación de MIPG, en temas de la Dimensión No. 3 GESTIÓN CON VALORES PARA RESULTADOS (Relación Estado - Ciudadano y de la Ventanilla Hacia Adentro)</t>
  </si>
  <si>
    <t xml:space="preserve">Se evidencia proyecto de Resolución "Por medio de la cual se emite la Pólitica Operativa de Tratamiento de Datos Personales" </t>
  </si>
  <si>
    <t xml:space="preserve">Se evidencia publicación en la página web: http://www.endeporte.edu.co/ley-detransparencia
</t>
  </si>
  <si>
    <t>Se evidencia publicación en la página web:
http://www.endeporte.edu.co/ley-detransparencia</t>
  </si>
  <si>
    <t xml:space="preserve">Se evidencia publicación en la página web: https://www.datos.gov.co/browse?q=escuela%20nacional%20del%20deporte&amp;sortBy=relevance </t>
  </si>
  <si>
    <r>
      <t>Se evidencia públicación en la página web:</t>
    </r>
    <r>
      <rPr>
        <u/>
        <sz val="8"/>
        <color theme="10"/>
        <rFont val="Arial"/>
        <family val="2"/>
      </rPr>
      <t xml:space="preserve">   http://www.endeporte.edu.co/transparencia2/uxconsulta.php</t>
    </r>
  </si>
  <si>
    <t xml:space="preserve">Se evidencia públicación en la página web: http://www.endeporte.edu.co/ley-de-transparencia </t>
  </si>
  <si>
    <t>Se evidencia publicación del acto administrativo Reslucion Rectoral No. 1,0.18.0961.2017 "Por medio de la cual se fijan los costos de reproducción de documentos que se expidan en la IU Escuela Nacional del Deporte"</t>
  </si>
  <si>
    <t>Se evidencia publicación en la página web:  https://www.datos.gov.co/browse?q=escuela%20nacional%20del%20deporte&amp;sortBy=relevance</t>
  </si>
  <si>
    <t xml:space="preserve"> Se cuenta con el protocolo de Atención y Servicio al Usuario </t>
  </si>
  <si>
    <t>Se cuenta con accesibilidad web para personas con algún tipo de discapacidad para que puedan hacer uso de la web en relación al contraste de la página (texto ampliado)</t>
  </si>
  <si>
    <t xml:space="preserve">Se evidencian espacios físicos para la población de discapacidad en el ingreso al área del bloque de la IPS, CAF, Piscina, Coliseo y Edificio de Aulas </t>
  </si>
  <si>
    <t xml:space="preserve">Se evidencia Cartilla de Atenciòn al Ciudadano, en el numeral 4.2.8. Grupos Étnicos minoritarios con acciones para tratar las solicitudes de las comunidades pueblos indígenas, comunidades afrocolombianas, palenquearas o raizales y pueblos gitanos. </t>
  </si>
  <si>
    <t>Se evidencia publicación de la Carta de Valores y Principios Éticos de la
Institución en la página web</t>
  </si>
  <si>
    <t>Se evidencia la actualización de la Carta de Valores y Principios Éticos incluyendo el Código de ética del auditor</t>
  </si>
  <si>
    <t xml:space="preserve">Recopilacion de normas contables sobre inventaruis  - capacitacion en administracion de recursos fisicos - documento en borrador para proceso de integracion con las NICSP </t>
  </si>
  <si>
    <t>Tres seguimientos a la ejecucion del plan anual de adquisiciones</t>
  </si>
  <si>
    <t>109 solicitudes recibidas y se elaboraron los respectivos documentos de estudios previos con sus soportes</t>
  </si>
  <si>
    <t xml:space="preserve">Una vinculacion mediante contrato de prestacion de servicios de un auxiliar </t>
  </si>
  <si>
    <t>Un equipo de computo adquirido</t>
  </si>
  <si>
    <t>Tres capacitaciones recibidas en los siguienets temas : contratacion - secop II - almacen e inventarios</t>
  </si>
  <si>
    <t>Un inventario actualizado al 100%</t>
  </si>
  <si>
    <t>Una bodega creada  en el centro comercial centro sur con la seguridad y estantes adecuados</t>
  </si>
  <si>
    <t>Dos formatos actualizados:  ingresos y egresos de almacen</t>
  </si>
  <si>
    <t>Se particpó en la convocatoria de Regalias para obtener recursos para el Centro de Investigación</t>
  </si>
  <si>
    <t>Se han presentado 26 articulos a revistas nacionales e internacionales indexadas</t>
  </si>
  <si>
    <t>Se realizaron 2 seguimientos a los proytectos de convocatoria y a los otros registrados en la Dirección Tecnica, revisando presentacioes a nivel nacional e internacional.</t>
  </si>
  <si>
    <t>Se verifica el cumplimiento de la entrega de productos y se envia informe a las decanaturas</t>
  </si>
  <si>
    <t xml:space="preserve">Publicación de artículos producto de investigaciones de los programas en revistas indexadas
</t>
  </si>
</sst>
</file>

<file path=xl/styles.xml><?xml version="1.0" encoding="utf-8"?>
<styleSheet xmlns="http://schemas.openxmlformats.org/spreadsheetml/2006/main" xmlns:mc="http://schemas.openxmlformats.org/markup-compatibility/2006" xmlns:x14ac="http://schemas.microsoft.com/office/spreadsheetml/2009/9/ac" mc:Ignorable="x14ac">
  <numFmts count="13">
    <numFmt numFmtId="41" formatCode="_-* #,##0_-;\-* #,##0_-;_-* &quot;-&quot;_-;_-@_-"/>
    <numFmt numFmtId="164" formatCode="_(* #,##0_);_(* \(#,##0\);_(* &quot;-&quot;_);_(@_)"/>
    <numFmt numFmtId="165" formatCode="_(&quot;$&quot;* #,##0.00_);_(&quot;$&quot;* \(#,##0.00\);_(&quot;$&quot;* &quot;-&quot;??_);_(@_)"/>
    <numFmt numFmtId="166" formatCode="_-* #,##0\ _P_t_s_-;\-* #,##0\ _P_t_s_-;_-* &quot;-&quot;\ _P_t_s_-;_-@_-"/>
    <numFmt numFmtId="167" formatCode="_ [$€-2]\ * #,##0.00_ ;_ [$€-2]\ * \-#,##0.00_ ;_ [$€-2]\ * &quot;-&quot;??_ "/>
    <numFmt numFmtId="168" formatCode="&quot;$&quot;#.00"/>
    <numFmt numFmtId="169" formatCode="#.00"/>
    <numFmt numFmtId="170" formatCode="%#.00"/>
    <numFmt numFmtId="171" formatCode="#."/>
    <numFmt numFmtId="172" formatCode="m\o\n\th\ d\,\ yyyy"/>
    <numFmt numFmtId="173" formatCode="_(&quot;$&quot;* #,##0_);_(&quot;$&quot;* \(#,##0\);_(&quot;$&quot;* &quot;-&quot;??_);_(@_)"/>
    <numFmt numFmtId="174" formatCode="_(&quot;$&quot;\ * #,##0_);_(&quot;$&quot;\ * \(#,##0\);_(&quot;$&quot;\ * &quot;-&quot;_);_(@_)"/>
    <numFmt numFmtId="175" formatCode="&quot;$&quot;#,##0"/>
  </numFmts>
  <fonts count="75" x14ac:knownFonts="1">
    <font>
      <sz val="11"/>
      <color theme="1"/>
      <name val="Calibri"/>
      <family val="2"/>
      <scheme val="minor"/>
    </font>
    <font>
      <sz val="11"/>
      <color theme="1"/>
      <name val="Calibri"/>
      <family val="2"/>
      <scheme val="minor"/>
    </font>
    <font>
      <sz val="12"/>
      <color theme="1"/>
      <name val="Calibri"/>
      <family val="2"/>
      <scheme val="minor"/>
    </font>
    <font>
      <b/>
      <sz val="9"/>
      <color indexed="81"/>
      <name val="Tahoma"/>
      <family val="2"/>
    </font>
    <font>
      <sz val="8"/>
      <color theme="1"/>
      <name val="Arial"/>
      <family val="2"/>
    </font>
    <font>
      <sz val="8"/>
      <color theme="1"/>
      <name val="Calibri"/>
      <family val="2"/>
      <scheme val="minor"/>
    </font>
    <font>
      <sz val="8"/>
      <name val="Arial"/>
      <family val="2"/>
    </font>
    <font>
      <sz val="10"/>
      <name val="Arial"/>
      <family val="2"/>
    </font>
    <font>
      <b/>
      <sz val="8"/>
      <name val="Arial"/>
      <family val="2"/>
    </font>
    <font>
      <sz val="1"/>
      <color indexed="8"/>
      <name val="Courier"/>
      <family val="3"/>
    </font>
    <font>
      <b/>
      <sz val="1"/>
      <color indexed="8"/>
      <name val="Courier"/>
      <family val="3"/>
    </font>
    <font>
      <u/>
      <sz val="10"/>
      <color indexed="12"/>
      <name val="Arial"/>
      <family val="2"/>
    </font>
    <font>
      <sz val="8"/>
      <color rgb="FF000000"/>
      <name val="Arial"/>
      <family val="2"/>
    </font>
    <font>
      <b/>
      <sz val="8"/>
      <color theme="1"/>
      <name val="Arial"/>
      <family val="2"/>
    </font>
    <font>
      <b/>
      <sz val="16"/>
      <name val="Arial"/>
      <family val="2"/>
    </font>
    <font>
      <sz val="11"/>
      <color indexed="8"/>
      <name val="Calibri"/>
      <family val="2"/>
    </font>
    <font>
      <sz val="11"/>
      <color indexed="9"/>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3"/>
      <color indexed="56"/>
      <name val="Calibri"/>
      <family val="2"/>
    </font>
    <font>
      <b/>
      <sz val="11"/>
      <color indexed="8"/>
      <name val="Calibri"/>
      <family val="2"/>
    </font>
    <font>
      <sz val="8"/>
      <color rgb="FFFF0000"/>
      <name val="Arial"/>
      <family val="2"/>
    </font>
    <font>
      <b/>
      <sz val="16"/>
      <color theme="1"/>
      <name val="Arial"/>
      <family val="2"/>
    </font>
    <font>
      <u/>
      <sz val="11"/>
      <color theme="10"/>
      <name val="Calibri"/>
      <family val="2"/>
      <scheme val="minor"/>
    </font>
    <font>
      <sz val="10"/>
      <color indexed="8"/>
      <name val="Arial"/>
      <family val="2"/>
    </font>
    <font>
      <sz val="10"/>
      <color theme="1"/>
      <name val="Arial"/>
      <family val="2"/>
    </font>
    <font>
      <sz val="8"/>
      <color rgb="FF231F20"/>
      <name val="Arial"/>
      <family val="2"/>
    </font>
    <font>
      <sz val="20"/>
      <color theme="0"/>
      <name val="Arial"/>
      <family val="2"/>
    </font>
    <font>
      <sz val="11"/>
      <color theme="1"/>
      <name val="Arial"/>
      <family val="2"/>
    </font>
    <font>
      <b/>
      <sz val="12"/>
      <color theme="1"/>
      <name val="Arial"/>
      <family val="2"/>
    </font>
    <font>
      <sz val="22"/>
      <color theme="0"/>
      <name val="Arial"/>
      <family val="2"/>
    </font>
    <font>
      <b/>
      <sz val="18"/>
      <color rgb="FF002060"/>
      <name val="Arial"/>
      <family val="2"/>
    </font>
    <font>
      <sz val="11"/>
      <name val="Arial"/>
      <family val="2"/>
    </font>
    <font>
      <b/>
      <sz val="11"/>
      <color theme="1"/>
      <name val="Arial"/>
      <family val="2"/>
    </font>
    <font>
      <b/>
      <u/>
      <sz val="12"/>
      <color rgb="FF002060"/>
      <name val="Arial"/>
      <family val="2"/>
    </font>
    <font>
      <sz val="11"/>
      <color rgb="FF002060"/>
      <name val="Arial"/>
      <family val="2"/>
    </font>
    <font>
      <b/>
      <sz val="20"/>
      <color theme="1"/>
      <name val="Arial"/>
      <family val="2"/>
    </font>
    <font>
      <sz val="11"/>
      <color indexed="17"/>
      <name val="Calibri"/>
      <family val="2"/>
    </font>
    <font>
      <b/>
      <sz val="11"/>
      <color indexed="62"/>
      <name val="Calibri"/>
      <family val="2"/>
    </font>
    <font>
      <b/>
      <sz val="15"/>
      <color indexed="62"/>
      <name val="Calibri"/>
      <family val="2"/>
    </font>
    <font>
      <b/>
      <sz val="13"/>
      <color indexed="62"/>
      <name val="Calibri"/>
      <family val="2"/>
    </font>
    <font>
      <b/>
      <sz val="18"/>
      <color indexed="62"/>
      <name val="Cambria"/>
      <family val="2"/>
    </font>
    <font>
      <sz val="11"/>
      <color rgb="FFFF0000"/>
      <name val="Arial"/>
      <family val="2"/>
    </font>
    <font>
      <b/>
      <sz val="20"/>
      <color theme="0"/>
      <name val="Arial"/>
      <family val="2"/>
    </font>
    <font>
      <sz val="5"/>
      <color theme="1"/>
      <name val="Calibri"/>
      <family val="2"/>
      <scheme val="minor"/>
    </font>
    <font>
      <sz val="5"/>
      <color theme="0"/>
      <name val="Arial"/>
      <family val="2"/>
    </font>
    <font>
      <sz val="3"/>
      <color theme="1"/>
      <name val="Calibri"/>
      <family val="2"/>
      <scheme val="minor"/>
    </font>
    <font>
      <i/>
      <u/>
      <sz val="10"/>
      <color rgb="FF0000FF"/>
      <name val="Arial"/>
      <family val="2"/>
    </font>
    <font>
      <b/>
      <u/>
      <sz val="16"/>
      <color rgb="FF660033"/>
      <name val="Arial"/>
      <family val="2"/>
    </font>
    <font>
      <sz val="11"/>
      <color rgb="FF660033"/>
      <name val="Calibri"/>
      <family val="2"/>
      <scheme val="minor"/>
    </font>
    <font>
      <b/>
      <sz val="20"/>
      <color rgb="FF660033"/>
      <name val="Arial"/>
      <family val="2"/>
    </font>
    <font>
      <b/>
      <sz val="11"/>
      <name val="Arial"/>
      <family val="2"/>
    </font>
    <font>
      <b/>
      <sz val="11"/>
      <color rgb="FFFF0000"/>
      <name val="Arial"/>
      <family val="2"/>
    </font>
    <font>
      <sz val="11"/>
      <color theme="0"/>
      <name val="Calibri"/>
      <family val="2"/>
      <scheme val="minor"/>
    </font>
    <font>
      <sz val="10"/>
      <color theme="0"/>
      <name val="Arial"/>
      <family val="2"/>
    </font>
    <font>
      <b/>
      <sz val="9"/>
      <color theme="1"/>
      <name val="Arial"/>
      <family val="2"/>
    </font>
    <font>
      <b/>
      <sz val="10"/>
      <color theme="1"/>
      <name val="Arial"/>
      <family val="2"/>
    </font>
    <font>
      <b/>
      <u/>
      <sz val="10"/>
      <color theme="1"/>
      <name val="Arial"/>
      <family val="2"/>
    </font>
    <font>
      <b/>
      <sz val="9"/>
      <name val="Arial"/>
      <family val="2"/>
    </font>
    <font>
      <sz val="9"/>
      <color theme="1"/>
      <name val="Arial"/>
      <family val="2"/>
    </font>
    <font>
      <sz val="9"/>
      <name val="Arial"/>
      <family val="2"/>
    </font>
    <font>
      <u/>
      <sz val="11"/>
      <color theme="10"/>
      <name val="Arial"/>
      <family val="2"/>
    </font>
    <font>
      <b/>
      <sz val="10"/>
      <name val="Arial"/>
      <family val="2"/>
    </font>
    <font>
      <b/>
      <sz val="14"/>
      <color theme="0"/>
      <name val="Arial"/>
      <family val="2"/>
    </font>
    <font>
      <sz val="10"/>
      <color rgb="FF000000"/>
      <name val="Arial"/>
      <family val="2"/>
    </font>
    <font>
      <u/>
      <sz val="8"/>
      <color theme="10"/>
      <name val="Arial"/>
      <family val="2"/>
    </font>
  </fonts>
  <fills count="52">
    <fill>
      <patternFill patternType="none"/>
    </fill>
    <fill>
      <patternFill patternType="gray125"/>
    </fill>
    <fill>
      <patternFill patternType="solid">
        <fgColor theme="0"/>
        <bgColor indexed="64"/>
      </patternFill>
    </fill>
    <fill>
      <patternFill patternType="solid">
        <fgColor theme="5" tint="0.39997558519241921"/>
        <bgColor indexed="64"/>
      </patternFill>
    </fill>
    <fill>
      <patternFill patternType="solid">
        <fgColor theme="4" tint="0.79998168889431442"/>
        <bgColor indexed="64"/>
      </patternFill>
    </fill>
    <fill>
      <patternFill patternType="solid">
        <fgColor theme="0" tint="-0.14999847407452621"/>
        <bgColor indexed="64"/>
      </patternFill>
    </fill>
    <fill>
      <patternFill patternType="solid">
        <fgColor theme="4" tint="0.39997558519241921"/>
        <bgColor indexed="64"/>
      </patternFill>
    </fill>
    <fill>
      <patternFill patternType="solid">
        <fgColor theme="9" tint="0.79998168889431442"/>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theme="7" tint="0.79998168889431442"/>
        <bgColor indexed="64"/>
      </patternFill>
    </fill>
    <fill>
      <patternFill patternType="solid">
        <fgColor theme="7" tint="0.59999389629810485"/>
        <bgColor indexed="64"/>
      </patternFill>
    </fill>
    <fill>
      <patternFill patternType="solid">
        <fgColor theme="9" tint="0.39997558519241921"/>
        <bgColor indexed="64"/>
      </patternFill>
    </fill>
    <fill>
      <patternFill patternType="solid">
        <fgColor theme="9" tint="0.59999389629810485"/>
        <bgColor indexed="64"/>
      </patternFill>
    </fill>
    <fill>
      <patternFill patternType="solid">
        <fgColor theme="4" tint="0.59999389629810485"/>
        <bgColor indexed="64"/>
      </patternFill>
    </fill>
    <fill>
      <patternFill patternType="solid">
        <fgColor rgb="FFFF6600"/>
        <bgColor indexed="64"/>
      </patternFill>
    </fill>
    <fill>
      <patternFill patternType="solid">
        <fgColor indexed="9"/>
      </patternFill>
    </fill>
    <fill>
      <patternFill patternType="solid">
        <fgColor indexed="56"/>
      </patternFill>
    </fill>
    <fill>
      <patternFill patternType="solid">
        <fgColor indexed="50"/>
      </patternFill>
    </fill>
    <fill>
      <patternFill patternType="solid">
        <fgColor indexed="54"/>
      </patternFill>
    </fill>
    <fill>
      <patternFill patternType="solid">
        <fgColor rgb="FFC00000"/>
        <bgColor indexed="64"/>
      </patternFill>
    </fill>
    <fill>
      <patternFill patternType="solid">
        <fgColor rgb="FF0099CC"/>
        <bgColor indexed="64"/>
      </patternFill>
    </fill>
    <fill>
      <patternFill patternType="solid">
        <fgColor rgb="FFFF8181"/>
        <bgColor indexed="64"/>
      </patternFill>
    </fill>
    <fill>
      <patternFill patternType="solid">
        <fgColor rgb="FF339966"/>
        <bgColor indexed="64"/>
      </patternFill>
    </fill>
    <fill>
      <patternFill patternType="solid">
        <fgColor rgb="FF660033"/>
        <bgColor indexed="64"/>
      </patternFill>
    </fill>
    <fill>
      <patternFill patternType="solid">
        <fgColor rgb="FFFFD966"/>
        <bgColor indexed="64"/>
      </patternFill>
    </fill>
    <fill>
      <patternFill patternType="solid">
        <fgColor theme="0" tint="-0.34998626667073579"/>
        <bgColor indexed="64"/>
      </patternFill>
    </fill>
    <fill>
      <patternFill patternType="solid">
        <fgColor rgb="FF336699"/>
        <bgColor indexed="64"/>
      </patternFill>
    </fill>
    <fill>
      <patternFill patternType="solid">
        <fgColor rgb="FFFFCD2F"/>
        <bgColor indexed="64"/>
      </patternFill>
    </fill>
    <fill>
      <patternFill patternType="solid">
        <fgColor theme="4"/>
      </patternFill>
    </fill>
    <fill>
      <patternFill patternType="solid">
        <fgColor rgb="FFFF9F9F"/>
        <bgColor indexed="64"/>
      </patternFill>
    </fill>
    <fill>
      <patternFill patternType="solid">
        <fgColor rgb="FFFF3B3B"/>
        <bgColor indexed="64"/>
      </patternFill>
    </fill>
  </fills>
  <borders count="58">
    <border>
      <left/>
      <right/>
      <top/>
      <bottom/>
      <diagonal/>
    </border>
    <border>
      <left style="hair">
        <color indexed="64"/>
      </left>
      <right style="hair">
        <color indexed="64"/>
      </right>
      <top style="hair">
        <color indexed="64"/>
      </top>
      <bottom/>
      <diagonal/>
    </border>
    <border>
      <left/>
      <right style="hair">
        <color indexed="64"/>
      </right>
      <top style="hair">
        <color indexed="64"/>
      </top>
      <bottom/>
      <diagonal/>
    </border>
    <border>
      <left style="thin">
        <color indexed="64"/>
      </left>
      <right style="thin">
        <color indexed="64"/>
      </right>
      <top style="thin">
        <color indexed="64"/>
      </top>
      <bottom style="thin">
        <color indexed="64"/>
      </bottom>
      <diagonal/>
    </border>
    <border>
      <left/>
      <right/>
      <top style="thin">
        <color indexed="64"/>
      </top>
      <bottom style="double">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medium">
        <color rgb="FF002060"/>
      </left>
      <right/>
      <top style="medium">
        <color rgb="FF002060"/>
      </top>
      <bottom/>
      <diagonal/>
    </border>
    <border>
      <left/>
      <right/>
      <top style="medium">
        <color rgb="FF002060"/>
      </top>
      <bottom/>
      <diagonal/>
    </border>
    <border>
      <left/>
      <right style="medium">
        <color rgb="FF002060"/>
      </right>
      <top style="medium">
        <color rgb="FF002060"/>
      </top>
      <bottom/>
      <diagonal/>
    </border>
    <border>
      <left style="medium">
        <color rgb="FF002060"/>
      </left>
      <right/>
      <top/>
      <bottom/>
      <diagonal/>
    </border>
    <border>
      <left/>
      <right style="medium">
        <color rgb="FF002060"/>
      </right>
      <top/>
      <bottom/>
      <diagonal/>
    </border>
    <border>
      <left style="medium">
        <color rgb="FF002060"/>
      </left>
      <right/>
      <top/>
      <bottom style="medium">
        <color rgb="FF002060"/>
      </bottom>
      <diagonal/>
    </border>
    <border>
      <left/>
      <right/>
      <top/>
      <bottom style="medium">
        <color rgb="FF002060"/>
      </bottom>
      <diagonal/>
    </border>
    <border>
      <left/>
      <right style="medium">
        <color rgb="FF002060"/>
      </right>
      <top/>
      <bottom style="medium">
        <color rgb="FF002060"/>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theme="4" tint="-0.499984740745262"/>
      </left>
      <right/>
      <top/>
      <bottom/>
      <diagonal/>
    </border>
    <border>
      <left/>
      <right style="medium">
        <color theme="4" tint="-0.499984740745262"/>
      </right>
      <top/>
      <bottom/>
      <diagonal/>
    </border>
    <border>
      <left style="medium">
        <color theme="4" tint="-0.499984740745262"/>
      </left>
      <right/>
      <top/>
      <bottom style="medium">
        <color theme="4" tint="-0.499984740745262"/>
      </bottom>
      <diagonal/>
    </border>
    <border>
      <left/>
      <right/>
      <top/>
      <bottom style="medium">
        <color theme="4" tint="-0.499984740745262"/>
      </bottom>
      <diagonal/>
    </border>
    <border>
      <left/>
      <right style="medium">
        <color theme="4" tint="-0.499984740745262"/>
      </right>
      <top/>
      <bottom style="medium">
        <color theme="4" tint="-0.499984740745262"/>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hair">
        <color indexed="64"/>
      </top>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style="hair">
        <color indexed="64"/>
      </right>
      <top/>
      <bottom/>
      <diagonal/>
    </border>
    <border>
      <left style="hair">
        <color indexed="64"/>
      </left>
      <right style="hair">
        <color indexed="64"/>
      </right>
      <top/>
      <bottom style="hair">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hair">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s>
  <cellStyleXfs count="93">
    <xf numFmtId="0" fontId="0" fillId="0" borderId="0"/>
    <xf numFmtId="164" fontId="1" fillId="0" borderId="0" applyFont="0" applyFill="0" applyBorder="0" applyAlignment="0" applyProtection="0"/>
    <xf numFmtId="41" fontId="2" fillId="0" borderId="0" applyFont="0" applyFill="0" applyBorder="0" applyAlignment="0" applyProtection="0"/>
    <xf numFmtId="0" fontId="7" fillId="0" borderId="0"/>
    <xf numFmtId="4" fontId="9" fillId="0" borderId="0">
      <protection locked="0"/>
    </xf>
    <xf numFmtId="168" fontId="9" fillId="0" borderId="0">
      <protection locked="0"/>
    </xf>
    <xf numFmtId="172" fontId="9" fillId="0" borderId="0">
      <protection locked="0"/>
    </xf>
    <xf numFmtId="167" fontId="7" fillId="0" borderId="0" applyFont="0" applyFill="0" applyBorder="0" applyAlignment="0" applyProtection="0"/>
    <xf numFmtId="169" fontId="9" fillId="0" borderId="0">
      <protection locked="0"/>
    </xf>
    <xf numFmtId="171" fontId="10" fillId="0" borderId="0">
      <protection locked="0"/>
    </xf>
    <xf numFmtId="171" fontId="10" fillId="0" borderId="0">
      <protection locked="0"/>
    </xf>
    <xf numFmtId="0" fontId="11"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166" fontId="7" fillId="0" borderId="0" applyFont="0" applyFill="0" applyBorder="0" applyAlignment="0" applyProtection="0"/>
    <xf numFmtId="0" fontId="7" fillId="0" borderId="0"/>
    <xf numFmtId="170" fontId="9" fillId="0" borderId="0">
      <protection locked="0"/>
    </xf>
    <xf numFmtId="9" fontId="7" fillId="0" borderId="0" applyFont="0" applyFill="0" applyBorder="0" applyAlignment="0" applyProtection="0"/>
    <xf numFmtId="9" fontId="7" fillId="0" borderId="0" applyFont="0" applyFill="0" applyBorder="0" applyAlignment="0" applyProtection="0"/>
    <xf numFmtId="171" fontId="9" fillId="0" borderId="4">
      <protection locked="0"/>
    </xf>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7" borderId="0" applyNumberFormat="0" applyBorder="0" applyAlignment="0" applyProtection="0"/>
    <xf numFmtId="0" fontId="16" fillId="18"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7" fillId="22" borderId="5" applyNumberFormat="0" applyAlignment="0" applyProtection="0"/>
    <xf numFmtId="0" fontId="18" fillId="23" borderId="6" applyNumberFormat="0" applyAlignment="0" applyProtection="0"/>
    <xf numFmtId="0" fontId="19" fillId="0" borderId="7" applyNumberFormat="0" applyFill="0" applyAlignment="0" applyProtection="0"/>
    <xf numFmtId="0" fontId="20" fillId="0" borderId="0" applyNumberFormat="0" applyFill="0" applyBorder="0" applyAlignment="0" applyProtection="0"/>
    <xf numFmtId="0" fontId="16" fillId="24"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7" borderId="0" applyNumberFormat="0" applyBorder="0" applyAlignment="0" applyProtection="0"/>
    <xf numFmtId="0" fontId="21" fillId="13" borderId="5" applyNumberFormat="0" applyAlignment="0" applyProtection="0"/>
    <xf numFmtId="0" fontId="22" fillId="9" borderId="0" applyNumberFormat="0" applyBorder="0" applyAlignment="0" applyProtection="0"/>
    <xf numFmtId="0" fontId="23" fillId="28" borderId="0" applyNumberFormat="0" applyBorder="0" applyAlignment="0" applyProtection="0"/>
    <xf numFmtId="0" fontId="15" fillId="29" borderId="8" applyNumberFormat="0" applyFont="0" applyAlignment="0" applyProtection="0"/>
    <xf numFmtId="0" fontId="24" fillId="22" borderId="9" applyNumberFormat="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8" fillId="0" borderId="10" applyNumberFormat="0" applyFill="0" applyAlignment="0" applyProtection="0"/>
    <xf numFmtId="0" fontId="20" fillId="0" borderId="11" applyNumberFormat="0" applyFill="0" applyAlignment="0" applyProtection="0"/>
    <xf numFmtId="0" fontId="29" fillId="0" borderId="12" applyNumberFormat="0" applyFill="0" applyAlignment="0" applyProtection="0"/>
    <xf numFmtId="0" fontId="32" fillId="0" borderId="0" applyNumberFormat="0" applyFill="0" applyBorder="0" applyAlignment="0" applyProtection="0"/>
    <xf numFmtId="165" fontId="1" fillId="0" borderId="0" applyFont="0" applyFill="0" applyBorder="0" applyAlignment="0" applyProtection="0"/>
    <xf numFmtId="0" fontId="15" fillId="14" borderId="0" applyNumberFormat="0" applyBorder="0" applyAlignment="0" applyProtection="0"/>
    <xf numFmtId="0" fontId="15" fillId="13" borderId="0" applyNumberFormat="0" applyBorder="0" applyAlignment="0" applyProtection="0"/>
    <xf numFmtId="0" fontId="15" fillId="29" borderId="0" applyNumberFormat="0" applyBorder="0" applyAlignment="0" applyProtection="0"/>
    <xf numFmtId="0" fontId="15" fillId="36" borderId="0" applyNumberFormat="0" applyBorder="0" applyAlignment="0" applyProtection="0"/>
    <xf numFmtId="0" fontId="15" fillId="12" borderId="0" applyNumberFormat="0" applyBorder="0" applyAlignment="0" applyProtection="0"/>
    <xf numFmtId="0" fontId="15" fillId="28" borderId="0" applyNumberFormat="0" applyBorder="0" applyAlignment="0" applyProtection="0"/>
    <xf numFmtId="0" fontId="15" fillId="2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6" fillId="12" borderId="0" applyNumberFormat="0" applyBorder="0" applyAlignment="0" applyProtection="0"/>
    <xf numFmtId="0" fontId="16" fillId="28" borderId="0" applyNumberFormat="0" applyBorder="0" applyAlignment="0" applyProtection="0"/>
    <xf numFmtId="0" fontId="16" fillId="22"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46" fillId="10" borderId="0" applyNumberFormat="0" applyBorder="0" applyAlignment="0" applyProtection="0"/>
    <xf numFmtId="0" fontId="46" fillId="12" borderId="0" applyNumberFormat="0" applyBorder="0" applyAlignment="0" applyProtection="0"/>
    <xf numFmtId="0" fontId="17" fillId="36" borderId="5" applyNumberFormat="0" applyAlignment="0" applyProtection="0"/>
    <xf numFmtId="0" fontId="47" fillId="0" borderId="0" applyNumberFormat="0" applyFill="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39" borderId="0" applyNumberFormat="0" applyBorder="0" applyAlignment="0" applyProtection="0"/>
    <xf numFmtId="0" fontId="7" fillId="0" borderId="0"/>
    <xf numFmtId="0" fontId="7" fillId="0" borderId="0"/>
    <xf numFmtId="0" fontId="7" fillId="29" borderId="8" applyNumberFormat="0" applyFont="0" applyAlignment="0" applyProtection="0"/>
    <xf numFmtId="0" fontId="24" fillId="36" borderId="9" applyNumberFormat="0" applyAlignment="0" applyProtection="0"/>
    <xf numFmtId="0" fontId="48" fillId="0" borderId="34" applyNumberFormat="0" applyFill="0" applyAlignment="0" applyProtection="0"/>
    <xf numFmtId="0" fontId="49" fillId="0" borderId="35" applyNumberFormat="0" applyFill="0" applyAlignment="0" applyProtection="0"/>
    <xf numFmtId="0" fontId="47" fillId="0" borderId="36" applyNumberFormat="0" applyFill="0" applyAlignment="0" applyProtection="0"/>
    <xf numFmtId="0" fontId="50" fillId="0" borderId="0" applyNumberFormat="0" applyFill="0" applyBorder="0" applyAlignment="0" applyProtection="0"/>
    <xf numFmtId="0" fontId="62" fillId="49" borderId="0" applyNumberFormat="0" applyBorder="0" applyAlignment="0" applyProtection="0"/>
    <xf numFmtId="174" fontId="1" fillId="0" borderId="0" applyFont="0" applyFill="0" applyBorder="0" applyAlignment="0" applyProtection="0"/>
    <xf numFmtId="0" fontId="15" fillId="0" borderId="0"/>
    <xf numFmtId="9" fontId="1" fillId="0" borderId="0" applyFont="0" applyFill="0" applyBorder="0" applyAlignment="0" applyProtection="0"/>
  </cellStyleXfs>
  <cellXfs count="366">
    <xf numFmtId="0" fontId="0" fillId="0" borderId="0" xfId="0"/>
    <xf numFmtId="0" fontId="0" fillId="2" borderId="0" xfId="0" applyFill="1"/>
    <xf numFmtId="0" fontId="1" fillId="2" borderId="0" xfId="0" applyFont="1" applyFill="1"/>
    <xf numFmtId="0" fontId="1" fillId="2" borderId="15" xfId="0" applyFont="1" applyFill="1" applyBorder="1" applyAlignment="1">
      <alignment horizontal="center"/>
    </xf>
    <xf numFmtId="0" fontId="1" fillId="2" borderId="14" xfId="0" applyFont="1" applyFill="1" applyBorder="1" applyAlignment="1">
      <alignment horizontal="center"/>
    </xf>
    <xf numFmtId="0" fontId="0" fillId="2" borderId="21" xfId="0" applyFill="1" applyBorder="1"/>
    <xf numFmtId="0" fontId="0" fillId="2" borderId="22" xfId="0" applyFill="1" applyBorder="1"/>
    <xf numFmtId="0" fontId="0" fillId="2" borderId="23" xfId="0" applyFill="1" applyBorder="1"/>
    <xf numFmtId="0" fontId="0" fillId="2" borderId="24" xfId="0" applyFill="1" applyBorder="1"/>
    <xf numFmtId="0" fontId="0" fillId="2" borderId="0" xfId="0" applyFill="1" applyBorder="1"/>
    <xf numFmtId="0" fontId="0" fillId="2" borderId="25" xfId="0" applyFill="1" applyBorder="1"/>
    <xf numFmtId="0" fontId="0" fillId="2" borderId="26" xfId="0" applyFill="1" applyBorder="1"/>
    <xf numFmtId="0" fontId="0" fillId="2" borderId="27" xfId="0" applyFill="1" applyBorder="1"/>
    <xf numFmtId="0" fontId="0" fillId="2" borderId="28" xfId="0" applyFill="1" applyBorder="1"/>
    <xf numFmtId="0" fontId="37" fillId="0" borderId="0" xfId="0" applyFont="1" applyAlignment="1">
      <alignment vertical="center"/>
    </xf>
    <xf numFmtId="0" fontId="38" fillId="0" borderId="0" xfId="0" applyFont="1" applyAlignment="1">
      <alignment vertical="center"/>
    </xf>
    <xf numFmtId="0" fontId="37" fillId="0" borderId="0" xfId="0" applyFont="1" applyFill="1" applyBorder="1" applyAlignment="1">
      <alignment vertical="center"/>
    </xf>
    <xf numFmtId="0" fontId="37" fillId="0" borderId="0" xfId="0" applyFont="1" applyAlignment="1">
      <alignment horizontal="center" vertical="center"/>
    </xf>
    <xf numFmtId="0" fontId="39" fillId="0" borderId="0" xfId="0" applyFont="1" applyFill="1" applyBorder="1" applyAlignment="1">
      <alignment horizontal="center" vertical="center"/>
    </xf>
    <xf numFmtId="0" fontId="37" fillId="2" borderId="0" xfId="0" applyFont="1" applyFill="1" applyAlignment="1">
      <alignment vertical="center"/>
    </xf>
    <xf numFmtId="0" fontId="37" fillId="2" borderId="0" xfId="0" applyFont="1" applyFill="1" applyBorder="1" applyAlignment="1">
      <alignment vertical="center"/>
    </xf>
    <xf numFmtId="0" fontId="37" fillId="2" borderId="0" xfId="0" applyFont="1" applyFill="1" applyAlignment="1">
      <alignment horizontal="center" vertical="center"/>
    </xf>
    <xf numFmtId="0" fontId="1" fillId="2" borderId="13" xfId="0" applyFont="1" applyFill="1" applyBorder="1" applyAlignment="1">
      <alignment horizontal="center"/>
    </xf>
    <xf numFmtId="0" fontId="37" fillId="2" borderId="16" xfId="0" applyFont="1" applyFill="1" applyBorder="1" applyAlignment="1">
      <alignment vertical="center"/>
    </xf>
    <xf numFmtId="0" fontId="39" fillId="2" borderId="17" xfId="0" applyFont="1" applyFill="1" applyBorder="1" applyAlignment="1">
      <alignment horizontal="center" vertical="center"/>
    </xf>
    <xf numFmtId="0" fontId="39" fillId="2" borderId="0" xfId="0" applyFont="1" applyFill="1" applyBorder="1" applyAlignment="1">
      <alignment horizontal="center" vertical="center"/>
    </xf>
    <xf numFmtId="0" fontId="37" fillId="2" borderId="29" xfId="0" applyFont="1" applyFill="1" applyBorder="1" applyAlignment="1">
      <alignment vertical="center"/>
    </xf>
    <xf numFmtId="0" fontId="38" fillId="2" borderId="0" xfId="0" applyFont="1" applyFill="1" applyBorder="1" applyAlignment="1">
      <alignment vertical="center"/>
    </xf>
    <xf numFmtId="0" fontId="37" fillId="2" borderId="0" xfId="0" applyFont="1" applyFill="1" applyBorder="1" applyAlignment="1">
      <alignment horizontal="center" vertical="center"/>
    </xf>
    <xf numFmtId="0" fontId="37" fillId="2" borderId="30" xfId="0" applyFont="1" applyFill="1" applyBorder="1" applyAlignment="1">
      <alignment vertical="center"/>
    </xf>
    <xf numFmtId="0" fontId="42" fillId="2" borderId="0" xfId="0" applyFont="1" applyFill="1" applyBorder="1" applyAlignment="1">
      <alignment vertical="center"/>
    </xf>
    <xf numFmtId="0" fontId="43" fillId="2" borderId="0" xfId="0" applyFont="1" applyFill="1" applyBorder="1" applyAlignment="1">
      <alignment vertical="center"/>
    </xf>
    <xf numFmtId="0" fontId="44" fillId="2" borderId="0" xfId="0" applyFont="1" applyFill="1" applyBorder="1"/>
    <xf numFmtId="0" fontId="44" fillId="2" borderId="0" xfId="0" applyFont="1" applyFill="1" applyBorder="1" applyAlignment="1">
      <alignment horizontal="right"/>
    </xf>
    <xf numFmtId="0" fontId="37" fillId="2" borderId="31" xfId="0" applyFont="1" applyFill="1" applyBorder="1" applyAlignment="1">
      <alignment vertical="center"/>
    </xf>
    <xf numFmtId="0" fontId="37" fillId="2" borderId="32" xfId="0" applyFont="1" applyFill="1" applyBorder="1" applyAlignment="1">
      <alignment vertical="center"/>
    </xf>
    <xf numFmtId="0" fontId="37" fillId="2" borderId="32" xfId="0" applyFont="1" applyFill="1" applyBorder="1" applyAlignment="1">
      <alignment horizontal="center" vertical="center"/>
    </xf>
    <xf numFmtId="0" fontId="37" fillId="2" borderId="33" xfId="0" applyFont="1" applyFill="1" applyBorder="1" applyAlignment="1">
      <alignment vertical="center"/>
    </xf>
    <xf numFmtId="0" fontId="5" fillId="2" borderId="0" xfId="0" applyFont="1" applyFill="1" applyBorder="1" applyAlignment="1" applyProtection="1">
      <alignment horizontal="justify" vertical="center"/>
      <protection locked="0"/>
    </xf>
    <xf numFmtId="0" fontId="4" fillId="2" borderId="0" xfId="0" applyFont="1" applyFill="1" applyAlignment="1" applyProtection="1">
      <alignment horizontal="center" vertical="center"/>
      <protection locked="0"/>
    </xf>
    <xf numFmtId="0" fontId="56" fillId="2" borderId="0" xfId="0" applyFont="1" applyFill="1" applyAlignment="1">
      <alignment horizontal="center"/>
    </xf>
    <xf numFmtId="0" fontId="4" fillId="2" borderId="0" xfId="0" applyFont="1" applyFill="1" applyBorder="1" applyAlignment="1"/>
    <xf numFmtId="0" fontId="51" fillId="2" borderId="0" xfId="0" applyFont="1" applyFill="1" applyBorder="1" applyAlignment="1">
      <alignment vertical="top" wrapText="1"/>
    </xf>
    <xf numFmtId="0" fontId="34" fillId="2" borderId="0" xfId="0" applyFont="1" applyFill="1" applyBorder="1" applyAlignment="1">
      <alignment wrapText="1"/>
    </xf>
    <xf numFmtId="0" fontId="34" fillId="2" borderId="0" xfId="0" applyFont="1" applyFill="1" applyAlignment="1"/>
    <xf numFmtId="0" fontId="34" fillId="2" borderId="0" xfId="0" applyFont="1" applyFill="1" applyAlignment="1">
      <alignment vertical="center"/>
    </xf>
    <xf numFmtId="0" fontId="56" fillId="2" borderId="0" xfId="0" applyFont="1" applyFill="1" applyAlignment="1">
      <alignment horizontal="right"/>
    </xf>
    <xf numFmtId="0" fontId="13" fillId="2" borderId="0" xfId="0" applyFont="1" applyFill="1" applyBorder="1" applyAlignment="1"/>
    <xf numFmtId="0" fontId="13" fillId="2" borderId="0" xfId="0" applyFont="1" applyFill="1" applyBorder="1" applyAlignment="1">
      <alignment horizontal="left" vertical="center"/>
    </xf>
    <xf numFmtId="0" fontId="4" fillId="2" borderId="0" xfId="0" applyFont="1" applyFill="1" applyBorder="1" applyAlignment="1">
      <alignment horizontal="left" vertical="center"/>
    </xf>
    <xf numFmtId="0" fontId="12" fillId="2" borderId="0" xfId="0" applyFont="1" applyFill="1" applyBorder="1" applyAlignment="1">
      <alignment horizontal="left" vertical="center"/>
    </xf>
    <xf numFmtId="0" fontId="30" fillId="2" borderId="0" xfId="0" applyFont="1" applyFill="1" applyAlignment="1">
      <alignment vertical="center"/>
    </xf>
    <xf numFmtId="3" fontId="4" fillId="2" borderId="0" xfId="0" applyNumberFormat="1" applyFont="1" applyFill="1" applyBorder="1" applyAlignment="1">
      <alignment vertical="top"/>
    </xf>
    <xf numFmtId="0" fontId="12" fillId="2" borderId="0" xfId="0" applyFont="1" applyFill="1" applyAlignment="1">
      <alignment vertical="center"/>
    </xf>
    <xf numFmtId="0" fontId="4" fillId="2" borderId="0" xfId="0" applyFont="1" applyFill="1" applyBorder="1" applyAlignment="1">
      <alignment horizontal="justify" vertical="center"/>
    </xf>
    <xf numFmtId="0" fontId="58" fillId="2" borderId="0" xfId="0" applyFont="1" applyFill="1"/>
    <xf numFmtId="0" fontId="56" fillId="2" borderId="0" xfId="0" applyFont="1" applyFill="1" applyBorder="1" applyAlignment="1">
      <alignment horizontal="center" vertical="center"/>
    </xf>
    <xf numFmtId="0" fontId="0" fillId="2" borderId="0" xfId="0" applyFill="1" applyBorder="1" applyAlignment="1">
      <alignment vertical="center"/>
    </xf>
    <xf numFmtId="0" fontId="0" fillId="2" borderId="39" xfId="0" applyFill="1" applyBorder="1"/>
    <xf numFmtId="0" fontId="56" fillId="2" borderId="37" xfId="0" applyFont="1" applyFill="1" applyBorder="1" applyAlignment="1">
      <alignment horizontal="center" vertical="center"/>
    </xf>
    <xf numFmtId="0" fontId="0" fillId="2" borderId="2" xfId="0" applyFill="1" applyBorder="1"/>
    <xf numFmtId="0" fontId="0" fillId="2" borderId="40" xfId="0" applyFill="1" applyBorder="1"/>
    <xf numFmtId="0" fontId="0" fillId="2" borderId="41" xfId="0" applyFill="1" applyBorder="1"/>
    <xf numFmtId="0" fontId="0" fillId="2" borderId="42" xfId="0" applyFill="1" applyBorder="1"/>
    <xf numFmtId="0" fontId="0" fillId="2" borderId="43" xfId="0" applyFill="1" applyBorder="1"/>
    <xf numFmtId="0" fontId="0" fillId="2" borderId="44" xfId="0" applyFill="1" applyBorder="1"/>
    <xf numFmtId="0" fontId="5" fillId="2" borderId="0" xfId="0" applyFont="1" applyFill="1" applyBorder="1" applyAlignment="1">
      <alignment horizontal="center" vertical="center"/>
    </xf>
    <xf numFmtId="0" fontId="56" fillId="2" borderId="0" xfId="0" applyFont="1" applyFill="1" applyBorder="1" applyAlignment="1">
      <alignment horizontal="center"/>
    </xf>
    <xf numFmtId="0" fontId="34" fillId="2" borderId="21" xfId="0" applyFont="1" applyFill="1" applyBorder="1" applyAlignment="1"/>
    <xf numFmtId="0" fontId="34" fillId="2" borderId="22" xfId="0" applyFont="1" applyFill="1" applyBorder="1" applyAlignment="1">
      <alignment vertical="center"/>
    </xf>
    <xf numFmtId="0" fontId="34" fillId="2" borderId="24" xfId="0" applyFont="1" applyFill="1" applyBorder="1" applyAlignment="1"/>
    <xf numFmtId="0" fontId="34" fillId="2" borderId="0" xfId="0" applyFont="1" applyFill="1" applyBorder="1" applyAlignment="1">
      <alignment vertical="center"/>
    </xf>
    <xf numFmtId="0" fontId="34" fillId="2" borderId="0" xfId="0" applyFont="1" applyFill="1" applyBorder="1" applyAlignment="1"/>
    <xf numFmtId="0" fontId="34" fillId="2" borderId="26" xfId="0" applyFont="1" applyFill="1" applyBorder="1" applyAlignment="1"/>
    <xf numFmtId="0" fontId="34" fillId="2" borderId="27" xfId="0" applyFont="1" applyFill="1" applyBorder="1" applyAlignment="1">
      <alignment vertical="center"/>
    </xf>
    <xf numFmtId="15" fontId="6" fillId="2" borderId="38" xfId="0" applyNumberFormat="1" applyFont="1" applyFill="1" applyBorder="1" applyAlignment="1" applyProtection="1">
      <alignment horizontal="justify" vertical="center" wrapText="1"/>
      <protection locked="0"/>
    </xf>
    <xf numFmtId="49" fontId="6" fillId="2" borderId="38" xfId="0" applyNumberFormat="1" applyFont="1" applyFill="1" applyBorder="1" applyAlignment="1" applyProtection="1">
      <alignment horizontal="center" vertical="center" wrapText="1"/>
      <protection locked="0"/>
    </xf>
    <xf numFmtId="15" fontId="6" fillId="2" borderId="38" xfId="0" applyNumberFormat="1" applyFont="1" applyFill="1" applyBorder="1" applyAlignment="1" applyProtection="1">
      <alignment horizontal="center" vertical="center" wrapText="1"/>
      <protection locked="0"/>
    </xf>
    <xf numFmtId="1" fontId="6" fillId="0" borderId="38" xfId="0" applyNumberFormat="1" applyFont="1" applyFill="1" applyBorder="1" applyAlignment="1" applyProtection="1">
      <alignment horizontal="center" vertical="center" wrapText="1"/>
      <protection locked="0"/>
    </xf>
    <xf numFmtId="173" fontId="6" fillId="2" borderId="38" xfId="59" applyNumberFormat="1" applyFont="1" applyFill="1" applyBorder="1" applyAlignment="1" applyProtection="1">
      <alignment horizontal="justify" vertical="center" wrapText="1"/>
      <protection locked="0"/>
    </xf>
    <xf numFmtId="0" fontId="56" fillId="2" borderId="0" xfId="0" applyFont="1" applyFill="1" applyAlignment="1">
      <alignment vertical="center" wrapText="1"/>
    </xf>
    <xf numFmtId="0" fontId="56" fillId="2" borderId="1" xfId="0" applyFont="1" applyFill="1" applyBorder="1" applyAlignment="1">
      <alignment horizontal="center" vertical="center"/>
    </xf>
    <xf numFmtId="0" fontId="0" fillId="2" borderId="45" xfId="0" applyFill="1" applyBorder="1" applyAlignment="1">
      <alignment vertical="center"/>
    </xf>
    <xf numFmtId="0" fontId="56" fillId="2" borderId="45" xfId="0" applyFont="1" applyFill="1" applyBorder="1" applyAlignment="1">
      <alignment horizontal="center" vertical="center"/>
    </xf>
    <xf numFmtId="0" fontId="5" fillId="2" borderId="45" xfId="0" applyFont="1" applyFill="1" applyBorder="1" applyAlignment="1" applyProtection="1">
      <alignment horizontal="justify" vertical="center"/>
      <protection locked="0"/>
    </xf>
    <xf numFmtId="0" fontId="5" fillId="2" borderId="45" xfId="0" applyFont="1" applyFill="1" applyBorder="1" applyAlignment="1">
      <alignment horizontal="center" vertical="center"/>
    </xf>
    <xf numFmtId="0" fontId="0" fillId="2" borderId="45" xfId="0" applyFill="1" applyBorder="1"/>
    <xf numFmtId="0" fontId="4" fillId="2" borderId="45" xfId="0" applyFont="1" applyFill="1" applyBorder="1" applyAlignment="1">
      <alignment horizontal="left" vertical="center"/>
    </xf>
    <xf numFmtId="0" fontId="4" fillId="2" borderId="46" xfId="0" applyFont="1" applyFill="1" applyBorder="1" applyAlignment="1">
      <alignment horizontal="left" vertical="center"/>
    </xf>
    <xf numFmtId="0" fontId="4" fillId="2" borderId="45" xfId="0" applyFont="1" applyFill="1" applyBorder="1" applyAlignment="1"/>
    <xf numFmtId="0" fontId="51" fillId="2" borderId="0" xfId="0" applyFont="1" applyFill="1" applyBorder="1" applyAlignment="1">
      <alignment vertical="top"/>
    </xf>
    <xf numFmtId="0" fontId="41" fillId="2" borderId="0" xfId="0" applyFont="1" applyFill="1" applyBorder="1" applyAlignment="1">
      <alignment vertical="top" wrapText="1"/>
    </xf>
    <xf numFmtId="0" fontId="41" fillId="2" borderId="0" xfId="0" applyFont="1" applyFill="1" applyBorder="1" applyAlignment="1">
      <alignment vertical="top"/>
    </xf>
    <xf numFmtId="0" fontId="41" fillId="2" borderId="0" xfId="0" applyFont="1" applyFill="1" applyBorder="1" applyAlignment="1">
      <alignment horizontal="right" vertical="top" wrapText="1"/>
    </xf>
    <xf numFmtId="0" fontId="51" fillId="2" borderId="0" xfId="0" applyFont="1" applyFill="1" applyBorder="1" applyAlignment="1">
      <alignment vertical="center" wrapText="1"/>
    </xf>
    <xf numFmtId="0" fontId="51" fillId="2" borderId="0" xfId="0" applyFont="1" applyFill="1" applyAlignment="1">
      <alignment vertical="center" wrapText="1"/>
    </xf>
    <xf numFmtId="0" fontId="41" fillId="2" borderId="0" xfId="0" applyFont="1" applyFill="1" applyBorder="1" applyAlignment="1">
      <alignment vertical="center" wrapText="1"/>
    </xf>
    <xf numFmtId="0" fontId="41" fillId="2" borderId="0" xfId="0" applyFont="1" applyFill="1" applyAlignment="1">
      <alignment vertical="center" wrapText="1"/>
    </xf>
    <xf numFmtId="0" fontId="56" fillId="2" borderId="0" xfId="0" applyFont="1" applyFill="1" applyAlignment="1">
      <alignment horizontal="center" vertical="center" wrapText="1"/>
    </xf>
    <xf numFmtId="0" fontId="1" fillId="2" borderId="0" xfId="0" applyFont="1" applyFill="1" applyProtection="1">
      <protection hidden="1"/>
    </xf>
    <xf numFmtId="0" fontId="1" fillId="2" borderId="0" xfId="0" applyFont="1" applyFill="1" applyAlignment="1" applyProtection="1">
      <alignment horizontal="center"/>
      <protection hidden="1"/>
    </xf>
    <xf numFmtId="0" fontId="0" fillId="2" borderId="0" xfId="0" applyFill="1" applyProtection="1">
      <protection hidden="1"/>
    </xf>
    <xf numFmtId="0" fontId="1" fillId="2" borderId="13" xfId="0" applyFont="1" applyFill="1" applyBorder="1" applyProtection="1">
      <protection hidden="1"/>
    </xf>
    <xf numFmtId="0" fontId="1" fillId="2" borderId="14" xfId="0" applyFont="1" applyFill="1" applyBorder="1" applyAlignment="1" applyProtection="1">
      <alignment horizontal="center"/>
      <protection hidden="1"/>
    </xf>
    <xf numFmtId="0" fontId="1" fillId="2" borderId="15" xfId="0" applyFont="1" applyFill="1" applyBorder="1" applyAlignment="1" applyProtection="1">
      <alignment horizontal="center"/>
      <protection hidden="1"/>
    </xf>
    <xf numFmtId="0" fontId="1" fillId="2" borderId="16" xfId="0" applyFont="1" applyFill="1" applyBorder="1" applyProtection="1">
      <protection hidden="1"/>
    </xf>
    <xf numFmtId="0" fontId="1" fillId="2" borderId="17" xfId="0" applyFont="1" applyFill="1" applyBorder="1" applyProtection="1">
      <protection hidden="1"/>
    </xf>
    <xf numFmtId="0" fontId="53" fillId="2" borderId="0" xfId="0" applyFont="1" applyFill="1" applyProtection="1">
      <protection hidden="1"/>
    </xf>
    <xf numFmtId="0" fontId="53" fillId="2" borderId="16" xfId="0" applyFont="1" applyFill="1" applyBorder="1" applyProtection="1">
      <protection hidden="1"/>
    </xf>
    <xf numFmtId="0" fontId="54" fillId="2" borderId="0" xfId="0" applyFont="1" applyFill="1" applyBorder="1" applyAlignment="1" applyProtection="1">
      <alignment horizontal="center" vertical="center"/>
      <protection hidden="1"/>
    </xf>
    <xf numFmtId="0" fontId="53" fillId="2" borderId="17" xfId="0" applyFont="1" applyFill="1" applyBorder="1" applyProtection="1">
      <protection hidden="1"/>
    </xf>
    <xf numFmtId="0" fontId="55" fillId="2" borderId="0" xfId="0" applyFont="1" applyFill="1" applyProtection="1">
      <protection hidden="1"/>
    </xf>
    <xf numFmtId="0" fontId="55" fillId="2" borderId="16" xfId="0" applyFont="1" applyFill="1" applyBorder="1" applyProtection="1">
      <protection hidden="1"/>
    </xf>
    <xf numFmtId="0" fontId="55" fillId="2" borderId="0" xfId="0" applyFont="1" applyFill="1" applyBorder="1" applyProtection="1">
      <protection hidden="1"/>
    </xf>
    <xf numFmtId="0" fontId="55" fillId="2" borderId="17" xfId="0" applyFont="1" applyFill="1" applyBorder="1" applyProtection="1">
      <protection hidden="1"/>
    </xf>
    <xf numFmtId="0" fontId="1" fillId="2" borderId="0" xfId="0" applyFont="1" applyFill="1" applyBorder="1" applyProtection="1">
      <protection hidden="1"/>
    </xf>
    <xf numFmtId="0" fontId="1" fillId="2" borderId="18" xfId="0" applyFont="1" applyFill="1" applyBorder="1" applyProtection="1">
      <protection hidden="1"/>
    </xf>
    <xf numFmtId="0" fontId="1" fillId="2" borderId="19" xfId="0" applyFont="1" applyFill="1" applyBorder="1" applyProtection="1">
      <protection hidden="1"/>
    </xf>
    <xf numFmtId="0" fontId="1" fillId="2" borderId="20" xfId="0" applyFont="1" applyFill="1" applyBorder="1" applyProtection="1">
      <protection hidden="1"/>
    </xf>
    <xf numFmtId="0" fontId="0" fillId="2" borderId="21" xfId="0" applyFill="1" applyBorder="1" applyProtection="1">
      <protection hidden="1"/>
    </xf>
    <xf numFmtId="0" fontId="0" fillId="2" borderId="22" xfId="0" applyFill="1" applyBorder="1" applyProtection="1">
      <protection hidden="1"/>
    </xf>
    <xf numFmtId="0" fontId="0" fillId="2" borderId="23" xfId="0" applyFill="1" applyBorder="1" applyProtection="1">
      <protection hidden="1"/>
    </xf>
    <xf numFmtId="0" fontId="0" fillId="2" borderId="24" xfId="0" applyFill="1" applyBorder="1" applyProtection="1">
      <protection hidden="1"/>
    </xf>
    <xf numFmtId="0" fontId="0" fillId="2" borderId="25" xfId="0" applyFill="1" applyBorder="1" applyProtection="1">
      <protection hidden="1"/>
    </xf>
    <xf numFmtId="0" fontId="0" fillId="2" borderId="0" xfId="0" applyFill="1" applyBorder="1" applyProtection="1">
      <protection hidden="1"/>
    </xf>
    <xf numFmtId="0" fontId="0" fillId="2" borderId="39" xfId="0" applyFill="1" applyBorder="1" applyProtection="1">
      <protection hidden="1"/>
    </xf>
    <xf numFmtId="0" fontId="56" fillId="2" borderId="37" xfId="0" applyFont="1" applyFill="1" applyBorder="1" applyAlignment="1" applyProtection="1">
      <alignment horizontal="center" vertical="center"/>
      <protection hidden="1"/>
    </xf>
    <xf numFmtId="0" fontId="0" fillId="2" borderId="2" xfId="0" applyFill="1" applyBorder="1" applyProtection="1">
      <protection hidden="1"/>
    </xf>
    <xf numFmtId="0" fontId="0" fillId="2" borderId="40" xfId="0" applyFill="1" applyBorder="1" applyProtection="1">
      <protection hidden="1"/>
    </xf>
    <xf numFmtId="0" fontId="0" fillId="2" borderId="0" xfId="0" applyFill="1" applyBorder="1" applyAlignment="1" applyProtection="1">
      <alignment vertical="center"/>
      <protection hidden="1"/>
    </xf>
    <xf numFmtId="0" fontId="0" fillId="2" borderId="41" xfId="0" applyFill="1" applyBorder="1" applyProtection="1">
      <protection hidden="1"/>
    </xf>
    <xf numFmtId="0" fontId="56" fillId="2" borderId="0" xfId="0" applyFont="1" applyFill="1" applyBorder="1" applyAlignment="1" applyProtection="1">
      <alignment horizontal="center" vertical="center"/>
      <protection hidden="1"/>
    </xf>
    <xf numFmtId="0" fontId="5" fillId="2" borderId="0" xfId="0" applyFont="1" applyFill="1" applyBorder="1" applyAlignment="1" applyProtection="1">
      <alignment horizontal="justify" vertical="center"/>
      <protection hidden="1"/>
    </xf>
    <xf numFmtId="0" fontId="5" fillId="2" borderId="0" xfId="0" applyFont="1" applyFill="1" applyBorder="1" applyAlignment="1" applyProtection="1">
      <alignment horizontal="center" vertical="center"/>
      <protection hidden="1"/>
    </xf>
    <xf numFmtId="0" fontId="0" fillId="2" borderId="42" xfId="0" applyFill="1" applyBorder="1" applyProtection="1">
      <protection hidden="1"/>
    </xf>
    <xf numFmtId="0" fontId="0" fillId="2" borderId="43" xfId="0" applyFill="1" applyBorder="1" applyProtection="1">
      <protection hidden="1"/>
    </xf>
    <xf numFmtId="0" fontId="0" fillId="2" borderId="44" xfId="0" applyFill="1" applyBorder="1" applyProtection="1">
      <protection hidden="1"/>
    </xf>
    <xf numFmtId="0" fontId="0" fillId="2" borderId="26" xfId="0" applyFill="1" applyBorder="1" applyProtection="1">
      <protection hidden="1"/>
    </xf>
    <xf numFmtId="0" fontId="0" fillId="2" borderId="27" xfId="0" applyFill="1" applyBorder="1" applyProtection="1">
      <protection hidden="1"/>
    </xf>
    <xf numFmtId="0" fontId="0" fillId="2" borderId="28" xfId="0" applyFill="1" applyBorder="1" applyProtection="1">
      <protection hidden="1"/>
    </xf>
    <xf numFmtId="0" fontId="34" fillId="2" borderId="0" xfId="0" applyFont="1" applyFill="1" applyAlignment="1">
      <alignment vertical="center" wrapText="1"/>
    </xf>
    <xf numFmtId="0" fontId="56" fillId="2" borderId="0" xfId="0" applyFont="1" applyFill="1" applyBorder="1" applyAlignment="1">
      <alignment horizontal="left"/>
    </xf>
    <xf numFmtId="0" fontId="56" fillId="2" borderId="0" xfId="0" applyFont="1" applyFill="1" applyAlignment="1">
      <alignment horizontal="center" wrapText="1"/>
    </xf>
    <xf numFmtId="0" fontId="4" fillId="2" borderId="0" xfId="0" applyFont="1" applyFill="1" applyAlignment="1" applyProtection="1">
      <alignment horizontal="center" vertical="center" wrapText="1"/>
      <protection locked="0"/>
    </xf>
    <xf numFmtId="0" fontId="56" fillId="2" borderId="0" xfId="0" applyFont="1" applyFill="1" applyAlignment="1">
      <alignment horizontal="center" vertical="center"/>
    </xf>
    <xf numFmtId="0" fontId="4" fillId="2" borderId="0" xfId="0" applyFont="1" applyFill="1" applyAlignment="1" applyProtection="1">
      <alignment horizontal="justify" vertical="center"/>
      <protection locked="0"/>
    </xf>
    <xf numFmtId="0" fontId="4" fillId="2" borderId="0" xfId="0" applyFont="1" applyFill="1" applyBorder="1" applyAlignment="1" applyProtection="1">
      <alignment horizontal="justify" vertical="center"/>
      <protection locked="0"/>
    </xf>
    <xf numFmtId="0" fontId="4" fillId="2" borderId="0" xfId="0" applyFont="1" applyFill="1" applyBorder="1" applyAlignment="1" applyProtection="1">
      <alignment horizontal="center" vertical="center"/>
      <protection locked="0"/>
    </xf>
    <xf numFmtId="0" fontId="6" fillId="2" borderId="0" xfId="0" applyFont="1" applyFill="1" applyAlignment="1" applyProtection="1">
      <alignment horizontal="center" vertical="center"/>
      <protection locked="0"/>
    </xf>
    <xf numFmtId="0" fontId="6" fillId="2" borderId="0" xfId="0" applyFont="1" applyFill="1" applyBorder="1" applyAlignment="1" applyProtection="1">
      <alignment horizontal="center" vertical="center"/>
      <protection locked="0"/>
    </xf>
    <xf numFmtId="0" fontId="4" fillId="2" borderId="38" xfId="0" applyFont="1" applyFill="1" applyBorder="1" applyAlignment="1" applyProtection="1">
      <alignment horizontal="justify" vertical="center"/>
      <protection locked="0"/>
    </xf>
    <xf numFmtId="0" fontId="4" fillId="2" borderId="38" xfId="0" applyFont="1" applyFill="1" applyBorder="1" applyAlignment="1" applyProtection="1">
      <alignment horizontal="center" vertical="center"/>
      <protection locked="0"/>
    </xf>
    <xf numFmtId="0" fontId="66" fillId="2" borderId="0" xfId="0" applyFont="1" applyFill="1" applyBorder="1" applyAlignment="1">
      <alignment vertical="center"/>
    </xf>
    <xf numFmtId="0" fontId="34" fillId="2" borderId="23" xfId="0" applyFont="1" applyFill="1" applyBorder="1" applyAlignment="1">
      <alignment vertical="center"/>
    </xf>
    <xf numFmtId="0" fontId="52" fillId="48" borderId="25" xfId="0" applyFont="1" applyFill="1" applyBorder="1" applyAlignment="1">
      <alignment horizontal="center" vertical="center"/>
    </xf>
    <xf numFmtId="0" fontId="34" fillId="2" borderId="25" xfId="0" applyFont="1" applyFill="1" applyBorder="1" applyAlignment="1">
      <alignment vertical="center"/>
    </xf>
    <xf numFmtId="0" fontId="34" fillId="2" borderId="25" xfId="0" applyFont="1" applyFill="1" applyBorder="1" applyAlignment="1">
      <alignment horizontal="left" vertical="center" wrapText="1"/>
    </xf>
    <xf numFmtId="0" fontId="34" fillId="2" borderId="25" xfId="0" applyFont="1" applyFill="1" applyBorder="1" applyAlignment="1">
      <alignment horizontal="justify" vertical="center" wrapText="1"/>
    </xf>
    <xf numFmtId="173" fontId="34" fillId="2" borderId="25" xfId="59" applyNumberFormat="1" applyFont="1" applyFill="1" applyBorder="1" applyAlignment="1">
      <alignment horizontal="left" vertical="center" wrapText="1"/>
    </xf>
    <xf numFmtId="0" fontId="7" fillId="2" borderId="25" xfId="0" applyFont="1" applyFill="1" applyBorder="1" applyAlignment="1">
      <alignment horizontal="right" vertical="center" wrapText="1"/>
    </xf>
    <xf numFmtId="0" fontId="34" fillId="2" borderId="28" xfId="0" applyFont="1" applyFill="1" applyBorder="1" applyAlignment="1">
      <alignment vertical="center"/>
    </xf>
    <xf numFmtId="0" fontId="33" fillId="2" borderId="0" xfId="0" applyFont="1" applyFill="1" applyBorder="1" applyAlignment="1">
      <alignment horizontal="center" vertical="center"/>
    </xf>
    <xf numFmtId="0" fontId="33" fillId="2" borderId="0" xfId="0" applyFont="1" applyFill="1" applyBorder="1" applyAlignment="1">
      <alignment horizontal="center"/>
    </xf>
    <xf numFmtId="0" fontId="63" fillId="2" borderId="0" xfId="89" applyFont="1" applyFill="1" applyBorder="1" applyAlignment="1"/>
    <xf numFmtId="0" fontId="63" fillId="2" borderId="0" xfId="89" applyFont="1" applyFill="1" applyBorder="1" applyAlignment="1">
      <alignment horizontal="left"/>
    </xf>
    <xf numFmtId="0" fontId="34" fillId="2" borderId="0" xfId="0" applyFont="1" applyFill="1" applyBorder="1" applyAlignment="1">
      <alignment horizontal="center" vertical="center"/>
    </xf>
    <xf numFmtId="0" fontId="34" fillId="2" borderId="0" xfId="0" applyFont="1" applyFill="1" applyBorder="1" applyAlignment="1">
      <alignment vertical="center" wrapText="1"/>
    </xf>
    <xf numFmtId="0" fontId="34" fillId="2" borderId="22" xfId="0" applyFont="1" applyFill="1" applyBorder="1" applyAlignment="1"/>
    <xf numFmtId="0" fontId="34" fillId="2" borderId="23" xfId="0" applyFont="1" applyFill="1" applyBorder="1" applyAlignment="1"/>
    <xf numFmtId="0" fontId="34" fillId="2" borderId="24" xfId="0" applyFont="1" applyFill="1" applyBorder="1" applyAlignment="1">
      <alignment vertical="center"/>
    </xf>
    <xf numFmtId="0" fontId="34" fillId="2" borderId="25" xfId="0" applyFont="1" applyFill="1" applyBorder="1" applyAlignment="1"/>
    <xf numFmtId="0" fontId="34" fillId="2" borderId="24" xfId="0" applyFont="1" applyFill="1" applyBorder="1" applyAlignment="1">
      <alignment vertical="center" wrapText="1"/>
    </xf>
    <xf numFmtId="0" fontId="34" fillId="2" borderId="25" xfId="0" applyFont="1" applyFill="1" applyBorder="1" applyAlignment="1">
      <alignment vertical="center" wrapText="1"/>
    </xf>
    <xf numFmtId="0" fontId="66" fillId="2" borderId="27" xfId="0" applyFont="1" applyFill="1" applyBorder="1" applyAlignment="1">
      <alignment vertical="center"/>
    </xf>
    <xf numFmtId="0" fontId="34" fillId="2" borderId="27" xfId="0" applyFont="1" applyFill="1" applyBorder="1" applyAlignment="1"/>
    <xf numFmtId="0" fontId="34" fillId="2" borderId="28" xfId="0" applyFont="1" applyFill="1" applyBorder="1" applyAlignment="1"/>
    <xf numFmtId="0" fontId="64" fillId="2" borderId="54" xfId="0" applyFont="1" applyFill="1" applyBorder="1" applyAlignment="1">
      <alignment horizontal="center" vertical="center" wrapText="1"/>
    </xf>
    <xf numFmtId="0" fontId="68" fillId="2" borderId="3" xfId="0" applyFont="1" applyFill="1" applyBorder="1" applyAlignment="1">
      <alignment horizontal="center" vertical="center" wrapText="1"/>
    </xf>
    <xf numFmtId="0" fontId="34" fillId="2" borderId="0" xfId="0" applyFont="1" applyFill="1" applyAlignment="1">
      <alignment wrapText="1"/>
    </xf>
    <xf numFmtId="0" fontId="41" fillId="2" borderId="0" xfId="0" applyFont="1" applyFill="1" applyBorder="1" applyAlignment="1">
      <alignment horizontal="justify" vertical="center" wrapText="1"/>
    </xf>
    <xf numFmtId="0" fontId="8" fillId="7" borderId="38" xfId="0" applyFont="1" applyFill="1" applyBorder="1" applyAlignment="1" applyProtection="1">
      <alignment horizontal="center" vertical="center" wrapText="1"/>
      <protection locked="0"/>
    </xf>
    <xf numFmtId="0" fontId="6" fillId="2" borderId="38" xfId="0" applyFont="1" applyFill="1" applyBorder="1" applyAlignment="1" applyProtection="1">
      <alignment horizontal="justify" vertical="center" wrapText="1"/>
      <protection locked="0"/>
    </xf>
    <xf numFmtId="0" fontId="6" fillId="2" borderId="38" xfId="0" applyFont="1" applyFill="1" applyBorder="1" applyAlignment="1" applyProtection="1">
      <alignment horizontal="justify" vertical="center"/>
      <protection locked="0"/>
    </xf>
    <xf numFmtId="0" fontId="6" fillId="2" borderId="38" xfId="0" applyFont="1" applyFill="1" applyBorder="1" applyAlignment="1" applyProtection="1">
      <alignment horizontal="center" vertical="center" wrapText="1"/>
      <protection locked="0"/>
    </xf>
    <xf numFmtId="0" fontId="6" fillId="2" borderId="38" xfId="0" applyFont="1" applyFill="1" applyBorder="1" applyAlignment="1" applyProtection="1">
      <alignment horizontal="center" vertical="center"/>
      <protection locked="0"/>
    </xf>
    <xf numFmtId="173" fontId="6" fillId="2" borderId="38" xfId="59" applyNumberFormat="1" applyFont="1" applyFill="1" applyBorder="1" applyAlignment="1" applyProtection="1">
      <alignment horizontal="justify" vertical="center"/>
      <protection locked="0"/>
    </xf>
    <xf numFmtId="0" fontId="6" fillId="0" borderId="38" xfId="0" applyFont="1" applyFill="1" applyBorder="1" applyAlignment="1" applyProtection="1">
      <alignment horizontal="justify" vertical="center"/>
      <protection locked="0"/>
    </xf>
    <xf numFmtId="0" fontId="5" fillId="2" borderId="0" xfId="0" applyFont="1" applyFill="1" applyAlignment="1" applyProtection="1">
      <alignment horizontal="left"/>
      <protection hidden="1"/>
    </xf>
    <xf numFmtId="0" fontId="4" fillId="5" borderId="38" xfId="0" applyFont="1" applyFill="1" applyBorder="1" applyAlignment="1" applyProtection="1">
      <alignment horizontal="justify" vertical="center" wrapText="1"/>
      <protection hidden="1"/>
    </xf>
    <xf numFmtId="0" fontId="68" fillId="2" borderId="3" xfId="0" applyFont="1" applyFill="1" applyBorder="1" applyAlignment="1">
      <alignment horizontal="center" vertical="center" wrapText="1"/>
    </xf>
    <xf numFmtId="0" fontId="8" fillId="7" borderId="38" xfId="0" applyFont="1" applyFill="1" applyBorder="1" applyAlignment="1" applyProtection="1">
      <alignment horizontal="center" vertical="center" wrapText="1"/>
      <protection locked="0"/>
    </xf>
    <xf numFmtId="0" fontId="68" fillId="2" borderId="3" xfId="0" applyFont="1" applyFill="1" applyBorder="1" applyAlignment="1">
      <alignment horizontal="center" vertical="center" wrapText="1"/>
    </xf>
    <xf numFmtId="0" fontId="5" fillId="2" borderId="38" xfId="0" applyFont="1" applyFill="1" applyBorder="1" applyAlignment="1" applyProtection="1">
      <alignment horizontal="justify" vertical="center" wrapText="1"/>
      <protection locked="0"/>
    </xf>
    <xf numFmtId="0" fontId="5" fillId="2" borderId="38" xfId="0" applyFont="1" applyFill="1" applyBorder="1" applyAlignment="1" applyProtection="1">
      <alignment horizontal="justify" vertical="center"/>
      <protection locked="0"/>
    </xf>
    <xf numFmtId="173" fontId="4" fillId="2" borderId="0" xfId="59" applyNumberFormat="1" applyFont="1" applyFill="1" applyAlignment="1" applyProtection="1">
      <alignment horizontal="justify" vertical="center"/>
      <protection locked="0"/>
    </xf>
    <xf numFmtId="0" fontId="8" fillId="50" borderId="38" xfId="0" applyFont="1" applyFill="1" applyBorder="1" applyAlignment="1" applyProtection="1">
      <alignment horizontal="center" vertical="center" wrapText="1"/>
      <protection locked="0"/>
    </xf>
    <xf numFmtId="14" fontId="6" fillId="0" borderId="38" xfId="0" applyNumberFormat="1" applyFont="1" applyFill="1" applyBorder="1" applyAlignment="1" applyProtection="1">
      <alignment horizontal="center" vertical="center"/>
      <protection locked="0"/>
    </xf>
    <xf numFmtId="14" fontId="6" fillId="2" borderId="38" xfId="0" applyNumberFormat="1" applyFont="1" applyFill="1" applyBorder="1" applyAlignment="1" applyProtection="1">
      <alignment horizontal="center" vertical="center"/>
      <protection locked="0"/>
    </xf>
    <xf numFmtId="0" fontId="6" fillId="42" borderId="38" xfId="0" applyFont="1" applyFill="1" applyBorder="1" applyAlignment="1" applyProtection="1">
      <alignment horizontal="center" vertical="center"/>
    </xf>
    <xf numFmtId="0" fontId="6" fillId="0" borderId="38" xfId="0" applyFont="1" applyFill="1" applyBorder="1" applyAlignment="1" applyProtection="1">
      <alignment horizontal="center" vertical="center"/>
    </xf>
    <xf numFmtId="0" fontId="7" fillId="0" borderId="38" xfId="0" applyFont="1" applyFill="1" applyBorder="1" applyAlignment="1" applyProtection="1">
      <alignment horizontal="center" vertical="center"/>
      <protection locked="0"/>
    </xf>
    <xf numFmtId="14" fontId="6" fillId="0" borderId="38" xfId="0" applyNumberFormat="1" applyFont="1" applyFill="1" applyBorder="1" applyAlignment="1" applyProtection="1">
      <alignment horizontal="center" vertical="center"/>
    </xf>
    <xf numFmtId="0" fontId="56" fillId="2" borderId="0" xfId="0" applyFont="1" applyFill="1" applyAlignment="1">
      <alignment horizontal="center" vertical="center" wrapText="1"/>
    </xf>
    <xf numFmtId="0" fontId="38" fillId="2" borderId="0" xfId="0" applyFont="1" applyFill="1" applyBorder="1" applyAlignment="1" applyProtection="1">
      <alignment horizontal="center" vertical="center"/>
    </xf>
    <xf numFmtId="0" fontId="60" fillId="50" borderId="38" xfId="0" applyFont="1" applyFill="1" applyBorder="1" applyAlignment="1" applyProtection="1">
      <alignment horizontal="justify" vertical="center"/>
    </xf>
    <xf numFmtId="0" fontId="60" fillId="50" borderId="38" xfId="0" applyFont="1" applyFill="1" applyBorder="1" applyAlignment="1" applyProtection="1">
      <alignment horizontal="center" vertical="center"/>
    </xf>
    <xf numFmtId="0" fontId="41" fillId="2" borderId="38" xfId="0" applyFont="1" applyFill="1" applyBorder="1" applyAlignment="1" applyProtection="1">
      <alignment horizontal="justify" vertical="center"/>
    </xf>
    <xf numFmtId="0" fontId="41" fillId="2" borderId="38" xfId="0" applyFont="1" applyFill="1" applyBorder="1" applyAlignment="1" applyProtection="1">
      <alignment horizontal="center" vertical="center"/>
    </xf>
    <xf numFmtId="0" fontId="60" fillId="50" borderId="38" xfId="0" applyFont="1" applyFill="1" applyBorder="1" applyAlignment="1" applyProtection="1">
      <alignment horizontal="center" vertical="center" wrapText="1"/>
    </xf>
    <xf numFmtId="0" fontId="71" fillId="50" borderId="38" xfId="0" applyFont="1" applyFill="1" applyBorder="1" applyAlignment="1" applyProtection="1">
      <alignment horizontal="center" vertical="center" wrapText="1"/>
    </xf>
    <xf numFmtId="0" fontId="71" fillId="50" borderId="55" xfId="0" applyFont="1" applyFill="1" applyBorder="1" applyAlignment="1" applyProtection="1">
      <alignment horizontal="center" vertical="center" wrapText="1"/>
    </xf>
    <xf numFmtId="0" fontId="60" fillId="50" borderId="38" xfId="0" applyFont="1" applyFill="1" applyBorder="1" applyAlignment="1" applyProtection="1">
      <alignment horizontal="right" vertical="center"/>
    </xf>
    <xf numFmtId="0" fontId="0" fillId="2" borderId="0" xfId="0" applyFill="1" applyAlignment="1">
      <alignment vertical="center"/>
    </xf>
    <xf numFmtId="0" fontId="0" fillId="2" borderId="21" xfId="0" applyFill="1" applyBorder="1" applyAlignment="1">
      <alignment vertical="center"/>
    </xf>
    <xf numFmtId="0" fontId="0" fillId="2" borderId="22" xfId="0" applyFill="1" applyBorder="1" applyAlignment="1">
      <alignment vertical="center"/>
    </xf>
    <xf numFmtId="0" fontId="0" fillId="2" borderId="23" xfId="0" applyFill="1" applyBorder="1" applyAlignment="1">
      <alignment vertical="center"/>
    </xf>
    <xf numFmtId="0" fontId="0" fillId="2" borderId="24" xfId="0" applyFill="1" applyBorder="1" applyAlignment="1">
      <alignment vertical="center"/>
    </xf>
    <xf numFmtId="0" fontId="0" fillId="2" borderId="25" xfId="0" applyFill="1" applyBorder="1" applyAlignment="1">
      <alignment vertical="center"/>
    </xf>
    <xf numFmtId="0" fontId="0" fillId="2" borderId="26" xfId="0" applyFill="1" applyBorder="1" applyAlignment="1">
      <alignment vertical="center"/>
    </xf>
    <xf numFmtId="0" fontId="0" fillId="2" borderId="27" xfId="0" applyFill="1" applyBorder="1" applyAlignment="1">
      <alignment vertical="center"/>
    </xf>
    <xf numFmtId="0" fontId="0" fillId="2" borderId="28" xfId="0" applyFill="1" applyBorder="1" applyAlignment="1">
      <alignment vertical="center"/>
    </xf>
    <xf numFmtId="49" fontId="57" fillId="2" borderId="0" xfId="58" applyNumberFormat="1" applyFont="1" applyFill="1" applyBorder="1" applyAlignment="1" applyProtection="1">
      <alignment horizontal="center" vertical="center"/>
      <protection hidden="1"/>
    </xf>
    <xf numFmtId="0" fontId="4" fillId="2" borderId="38" xfId="0" applyFont="1" applyFill="1" applyBorder="1" applyAlignment="1" applyProtection="1">
      <alignment horizontal="justify" vertical="center" wrapText="1"/>
      <protection locked="0"/>
    </xf>
    <xf numFmtId="0" fontId="6" fillId="0" borderId="38" xfId="0" applyFont="1" applyFill="1" applyBorder="1" applyAlignment="1" applyProtection="1">
      <alignment horizontal="center" vertical="center"/>
      <protection locked="0"/>
    </xf>
    <xf numFmtId="0" fontId="8" fillId="7" borderId="38" xfId="0" applyFont="1" applyFill="1" applyBorder="1" applyAlignment="1" applyProtection="1">
      <alignment horizontal="center" vertical="center" wrapText="1"/>
      <protection locked="0"/>
    </xf>
    <xf numFmtId="0" fontId="6" fillId="0" borderId="38" xfId="0" applyFont="1" applyFill="1" applyBorder="1" applyAlignment="1" applyProtection="1">
      <alignment horizontal="justify" vertical="center" wrapText="1"/>
      <protection locked="0"/>
    </xf>
    <xf numFmtId="9" fontId="6" fillId="0" borderId="38" xfId="0" applyNumberFormat="1" applyFont="1" applyFill="1" applyBorder="1" applyAlignment="1" applyProtection="1">
      <alignment horizontal="justify" vertical="center"/>
      <protection locked="0"/>
    </xf>
    <xf numFmtId="0" fontId="6" fillId="0" borderId="38" xfId="0" applyFont="1" applyFill="1" applyBorder="1" applyAlignment="1" applyProtection="1">
      <alignment horizontal="center" vertical="center" wrapText="1"/>
    </xf>
    <xf numFmtId="0" fontId="6" fillId="2" borderId="0" xfId="0" applyFont="1" applyFill="1" applyBorder="1" applyAlignment="1" applyProtection="1">
      <alignment horizontal="justify" vertical="center"/>
      <protection locked="0"/>
    </xf>
    <xf numFmtId="0" fontId="6" fillId="0" borderId="0" xfId="0" applyFont="1" applyFill="1" applyBorder="1" applyAlignment="1" applyProtection="1">
      <alignment horizontal="justify" vertical="center"/>
      <protection locked="0"/>
    </xf>
    <xf numFmtId="0" fontId="7" fillId="0" borderId="0" xfId="0" applyFont="1" applyFill="1" applyBorder="1" applyAlignment="1" applyProtection="1">
      <alignment horizontal="center" vertical="center"/>
      <protection locked="0"/>
    </xf>
    <xf numFmtId="14" fontId="6" fillId="0" borderId="0" xfId="0" applyNumberFormat="1" applyFont="1" applyFill="1" applyBorder="1" applyAlignment="1" applyProtection="1">
      <alignment horizontal="center" vertical="center"/>
      <protection locked="0"/>
    </xf>
    <xf numFmtId="0" fontId="6" fillId="0" borderId="0" xfId="0" applyFont="1" applyFill="1" applyBorder="1" applyAlignment="1" applyProtection="1">
      <alignment horizontal="center" vertical="center"/>
    </xf>
    <xf numFmtId="0" fontId="6" fillId="42" borderId="0" xfId="0" applyFont="1" applyFill="1" applyBorder="1" applyAlignment="1" applyProtection="1">
      <alignment horizontal="center" vertical="center"/>
    </xf>
    <xf numFmtId="0" fontId="68" fillId="2" borderId="38" xfId="0" applyFont="1" applyFill="1" applyBorder="1" applyAlignment="1" applyProtection="1">
      <alignment horizontal="justify" vertical="center" wrapText="1"/>
      <protection locked="0"/>
    </xf>
    <xf numFmtId="9" fontId="6" fillId="0" borderId="38" xfId="92" applyFont="1" applyFill="1" applyBorder="1" applyAlignment="1" applyProtection="1">
      <alignment horizontal="justify" vertical="center"/>
      <protection locked="0"/>
    </xf>
    <xf numFmtId="9" fontId="6" fillId="2" borderId="38" xfId="0" applyNumberFormat="1" applyFont="1" applyFill="1" applyBorder="1" applyAlignment="1" applyProtection="1">
      <alignment horizontal="justify" vertical="center"/>
      <protection locked="0"/>
    </xf>
    <xf numFmtId="0" fontId="6" fillId="0" borderId="38" xfId="0" applyFont="1" applyFill="1" applyBorder="1" applyAlignment="1" applyProtection="1">
      <alignment horizontal="center" vertical="center" wrapText="1"/>
      <protection locked="0"/>
    </xf>
    <xf numFmtId="9" fontId="6" fillId="2" borderId="38" xfId="0" applyNumberFormat="1" applyFont="1" applyFill="1" applyBorder="1" applyAlignment="1" applyProtection="1">
      <alignment horizontal="center" vertical="center"/>
      <protection locked="0"/>
    </xf>
    <xf numFmtId="9" fontId="7" fillId="0" borderId="38" xfId="0" applyNumberFormat="1" applyFont="1" applyFill="1" applyBorder="1" applyAlignment="1" applyProtection="1">
      <alignment horizontal="center" vertical="center"/>
      <protection locked="0"/>
    </xf>
    <xf numFmtId="9" fontId="6" fillId="0" borderId="38" xfId="0" applyNumberFormat="1" applyFont="1" applyFill="1" applyBorder="1" applyAlignment="1" applyProtection="1">
      <alignment horizontal="justify" vertical="center" wrapText="1"/>
      <protection locked="0"/>
    </xf>
    <xf numFmtId="0" fontId="4" fillId="2" borderId="0" xfId="0" applyFont="1" applyFill="1" applyAlignment="1" applyProtection="1">
      <alignment horizontal="justify" vertical="center" wrapText="1"/>
      <protection locked="0"/>
    </xf>
    <xf numFmtId="0" fontId="4" fillId="2" borderId="0" xfId="0" applyFont="1" applyFill="1" applyBorder="1" applyAlignment="1" applyProtection="1">
      <alignment horizontal="justify" vertical="center" wrapText="1"/>
      <protection locked="0"/>
    </xf>
    <xf numFmtId="0" fontId="6" fillId="2" borderId="38" xfId="0" applyFont="1" applyFill="1" applyBorder="1" applyAlignment="1" applyProtection="1">
      <alignment horizontal="justify" vertical="center" wrapText="1"/>
      <protection locked="0"/>
    </xf>
    <xf numFmtId="0" fontId="30" fillId="2" borderId="38" xfId="0" applyFont="1" applyFill="1" applyBorder="1" applyAlignment="1" applyProtection="1">
      <alignment horizontal="justify" vertical="center" wrapText="1"/>
      <protection locked="0"/>
    </xf>
    <xf numFmtId="0" fontId="6" fillId="2" borderId="38" xfId="0" applyFont="1" applyFill="1" applyBorder="1" applyAlignment="1" applyProtection="1">
      <alignment horizontal="justify" vertical="center"/>
      <protection locked="0"/>
    </xf>
    <xf numFmtId="0" fontId="6" fillId="2" borderId="38" xfId="0" applyFont="1" applyFill="1" applyBorder="1" applyAlignment="1" applyProtection="1">
      <alignment horizontal="center" vertical="center"/>
      <protection locked="0"/>
    </xf>
    <xf numFmtId="0" fontId="6" fillId="0" borderId="38" xfId="0" applyFont="1" applyFill="1" applyBorder="1" applyAlignment="1" applyProtection="1">
      <alignment horizontal="justify" vertical="center" wrapText="1"/>
      <protection locked="0"/>
    </xf>
    <xf numFmtId="0" fontId="6" fillId="0" borderId="38" xfId="0" applyFont="1" applyFill="1" applyBorder="1" applyAlignment="1" applyProtection="1">
      <alignment horizontal="justify" vertical="center"/>
      <protection locked="0"/>
    </xf>
    <xf numFmtId="14" fontId="6" fillId="0" borderId="38" xfId="0" applyNumberFormat="1" applyFont="1" applyFill="1" applyBorder="1" applyAlignment="1" applyProtection="1">
      <alignment horizontal="center" vertical="center"/>
      <protection locked="0"/>
    </xf>
    <xf numFmtId="0" fontId="6" fillId="0" borderId="38" xfId="0" applyFont="1" applyFill="1" applyBorder="1" applyAlignment="1" applyProtection="1">
      <alignment horizontal="center" vertical="center"/>
    </xf>
    <xf numFmtId="0" fontId="7" fillId="0" borderId="38" xfId="0" applyFont="1" applyFill="1" applyBorder="1" applyAlignment="1" applyProtection="1">
      <alignment horizontal="center" vertical="center"/>
      <protection locked="0"/>
    </xf>
    <xf numFmtId="9" fontId="6" fillId="2" borderId="38" xfId="92" applyFont="1" applyFill="1" applyBorder="1" applyAlignment="1" applyProtection="1">
      <alignment horizontal="center" vertical="center"/>
      <protection locked="0"/>
    </xf>
    <xf numFmtId="0" fontId="34" fillId="0" borderId="3" xfId="0" applyFont="1" applyBorder="1" applyAlignment="1">
      <alignment wrapText="1"/>
    </xf>
    <xf numFmtId="0" fontId="34" fillId="0" borderId="3" xfId="0" applyFont="1" applyBorder="1" applyAlignment="1">
      <alignment vertical="center" wrapText="1"/>
    </xf>
    <xf numFmtId="49" fontId="57" fillId="42" borderId="0" xfId="58" applyNumberFormat="1" applyFont="1" applyFill="1" applyBorder="1" applyAlignment="1" applyProtection="1">
      <alignment horizontal="center" vertical="center"/>
      <protection hidden="1"/>
    </xf>
    <xf numFmtId="0" fontId="36" fillId="40" borderId="0" xfId="0" applyFont="1" applyFill="1" applyBorder="1" applyAlignment="1" applyProtection="1">
      <alignment horizontal="center" vertical="center"/>
      <protection hidden="1"/>
    </xf>
    <xf numFmtId="0" fontId="60" fillId="34" borderId="0" xfId="0" applyFont="1" applyFill="1" applyBorder="1" applyAlignment="1">
      <alignment vertical="center" wrapText="1"/>
    </xf>
    <xf numFmtId="0" fontId="60" fillId="34" borderId="0" xfId="0" applyFont="1" applyFill="1" applyAlignment="1">
      <alignment vertical="center" wrapText="1"/>
    </xf>
    <xf numFmtId="0" fontId="60" fillId="32" borderId="0" xfId="0" applyFont="1" applyFill="1" applyBorder="1" applyAlignment="1">
      <alignment vertical="center" wrapText="1"/>
    </xf>
    <xf numFmtId="0" fontId="60" fillId="32" borderId="0" xfId="0" applyFont="1" applyFill="1" applyAlignment="1">
      <alignment vertical="center" wrapText="1"/>
    </xf>
    <xf numFmtId="0" fontId="41" fillId="2" borderId="0" xfId="0" applyFont="1" applyFill="1" applyBorder="1" applyAlignment="1">
      <alignment horizontal="left" vertical="top" wrapText="1"/>
    </xf>
    <xf numFmtId="0" fontId="41" fillId="2" borderId="0" xfId="0" applyFont="1" applyFill="1" applyBorder="1" applyAlignment="1">
      <alignment horizontal="justify" vertical="center" wrapText="1"/>
    </xf>
    <xf numFmtId="0" fontId="60" fillId="6" borderId="0" xfId="0" applyFont="1" applyFill="1" applyBorder="1" applyAlignment="1">
      <alignment vertical="center" wrapText="1"/>
    </xf>
    <xf numFmtId="0" fontId="60" fillId="6" borderId="0" xfId="0" applyFont="1" applyFill="1" applyAlignment="1">
      <alignment vertical="center" wrapText="1"/>
    </xf>
    <xf numFmtId="0" fontId="41" fillId="2" borderId="0" xfId="0" applyFont="1" applyFill="1" applyBorder="1" applyAlignment="1">
      <alignment vertical="center" wrapText="1"/>
    </xf>
    <xf numFmtId="0" fontId="41" fillId="2" borderId="0" xfId="0" applyFont="1" applyFill="1" applyAlignment="1">
      <alignment vertical="center" wrapText="1"/>
    </xf>
    <xf numFmtId="0" fontId="70" fillId="2" borderId="0" xfId="58" applyFont="1" applyFill="1" applyBorder="1" applyAlignment="1">
      <alignment horizontal="left" vertical="center"/>
    </xf>
    <xf numFmtId="0" fontId="70" fillId="0" borderId="0" xfId="58" applyFont="1"/>
    <xf numFmtId="0" fontId="36" fillId="40" borderId="0" xfId="0" applyFont="1" applyFill="1" applyBorder="1" applyAlignment="1">
      <alignment horizontal="center" vertical="center"/>
    </xf>
    <xf numFmtId="0" fontId="40" fillId="42" borderId="0" xfId="0" applyFont="1" applyFill="1" applyBorder="1" applyAlignment="1">
      <alignment horizontal="center" vertical="center"/>
    </xf>
    <xf numFmtId="0" fontId="60" fillId="31" borderId="0" xfId="0" applyFont="1" applyFill="1" applyBorder="1" applyAlignment="1">
      <alignment vertical="center" wrapText="1"/>
    </xf>
    <xf numFmtId="0" fontId="60" fillId="31" borderId="0" xfId="0" applyFont="1" applyFill="1" applyAlignment="1">
      <alignment vertical="center" wrapText="1"/>
    </xf>
    <xf numFmtId="0" fontId="60" fillId="3" borderId="0" xfId="0" applyFont="1" applyFill="1" applyBorder="1" applyAlignment="1">
      <alignment vertical="center" wrapText="1"/>
    </xf>
    <xf numFmtId="0" fontId="60" fillId="3" borderId="0" xfId="0" applyFont="1" applyFill="1" applyAlignment="1">
      <alignment vertical="center" wrapText="1"/>
    </xf>
    <xf numFmtId="0" fontId="37" fillId="2" borderId="0" xfId="0" applyFont="1" applyFill="1" applyBorder="1" applyAlignment="1">
      <alignment horizontal="left" vertical="center" wrapText="1"/>
    </xf>
    <xf numFmtId="0" fontId="59" fillId="42" borderId="0" xfId="0" applyFont="1" applyFill="1" applyBorder="1" applyAlignment="1">
      <alignment horizontal="center"/>
    </xf>
    <xf numFmtId="0" fontId="52" fillId="43" borderId="0" xfId="0" applyFont="1" applyFill="1" applyBorder="1" applyAlignment="1" applyProtection="1">
      <alignment horizontal="center"/>
      <protection hidden="1"/>
    </xf>
    <xf numFmtId="0" fontId="52" fillId="44" borderId="0" xfId="0" applyFont="1" applyFill="1" applyBorder="1" applyAlignment="1">
      <alignment horizontal="center"/>
    </xf>
    <xf numFmtId="0" fontId="52" fillId="41" borderId="0" xfId="0" applyFont="1" applyFill="1" applyBorder="1" applyAlignment="1">
      <alignment horizontal="center"/>
    </xf>
    <xf numFmtId="0" fontId="52" fillId="35" borderId="0" xfId="0" applyFont="1" applyFill="1" applyBorder="1" applyAlignment="1">
      <alignment horizontal="center"/>
    </xf>
    <xf numFmtId="0" fontId="52" fillId="46" borderId="0" xfId="0" applyFont="1" applyFill="1" applyBorder="1" applyAlignment="1">
      <alignment horizontal="center"/>
    </xf>
    <xf numFmtId="0" fontId="52" fillId="47" borderId="0" xfId="0" applyFont="1" applyFill="1" applyBorder="1" applyAlignment="1">
      <alignment horizontal="center"/>
    </xf>
    <xf numFmtId="0" fontId="52" fillId="48" borderId="0" xfId="0" applyFont="1" applyFill="1" applyBorder="1" applyAlignment="1">
      <alignment horizontal="center"/>
    </xf>
    <xf numFmtId="0" fontId="8" fillId="4" borderId="38" xfId="0" applyFont="1" applyFill="1" applyBorder="1" applyAlignment="1" applyProtection="1">
      <alignment horizontal="center" vertical="center" wrapText="1"/>
      <protection locked="0"/>
    </xf>
    <xf numFmtId="0" fontId="8" fillId="4" borderId="1" xfId="0" applyFont="1" applyFill="1" applyBorder="1" applyAlignment="1" applyProtection="1">
      <alignment horizontal="center" vertical="center" wrapText="1"/>
      <protection locked="0"/>
    </xf>
    <xf numFmtId="0" fontId="8" fillId="30" borderId="38" xfId="0" applyFont="1" applyFill="1" applyBorder="1" applyAlignment="1" applyProtection="1">
      <alignment horizontal="center" vertical="center" wrapText="1"/>
      <protection locked="0"/>
    </xf>
    <xf numFmtId="164" fontId="8" fillId="7" borderId="38" xfId="1" applyFont="1" applyFill="1" applyBorder="1" applyAlignment="1" applyProtection="1">
      <alignment horizontal="center" vertical="center" wrapText="1"/>
      <protection locked="0"/>
    </xf>
    <xf numFmtId="0" fontId="8" fillId="7" borderId="38" xfId="0" applyFont="1" applyFill="1" applyBorder="1" applyAlignment="1" applyProtection="1">
      <alignment horizontal="center" vertical="center" wrapText="1"/>
      <protection locked="0"/>
    </xf>
    <xf numFmtId="0" fontId="8" fillId="0" borderId="39" xfId="0" applyFont="1" applyFill="1" applyBorder="1" applyAlignment="1" applyProtection="1">
      <alignment horizontal="center" vertical="center" wrapText="1"/>
      <protection locked="0"/>
    </xf>
    <xf numFmtId="0" fontId="8" fillId="0" borderId="2" xfId="0" applyFont="1" applyFill="1" applyBorder="1" applyAlignment="1" applyProtection="1">
      <alignment horizontal="center" vertical="center" wrapText="1"/>
      <protection locked="0"/>
    </xf>
    <xf numFmtId="0" fontId="8" fillId="0" borderId="42" xfId="0" applyFont="1" applyFill="1" applyBorder="1" applyAlignment="1" applyProtection="1">
      <alignment horizontal="center" vertical="center" wrapText="1"/>
      <protection locked="0"/>
    </xf>
    <xf numFmtId="0" fontId="8" fillId="0" borderId="44" xfId="0" applyFont="1" applyFill="1" applyBorder="1" applyAlignment="1" applyProtection="1">
      <alignment horizontal="center" vertical="center" wrapText="1"/>
      <protection locked="0"/>
    </xf>
    <xf numFmtId="173" fontId="8" fillId="7" borderId="38" xfId="59" applyNumberFormat="1" applyFont="1" applyFill="1" applyBorder="1" applyAlignment="1" applyProtection="1">
      <alignment horizontal="center" vertical="center" wrapText="1"/>
      <protection locked="0"/>
    </xf>
    <xf numFmtId="0" fontId="8" fillId="30" borderId="1" xfId="0" applyFont="1" applyFill="1" applyBorder="1" applyAlignment="1" applyProtection="1">
      <alignment horizontal="center" vertical="center" wrapText="1"/>
      <protection locked="0"/>
    </xf>
    <xf numFmtId="0" fontId="8" fillId="30" borderId="50" xfId="0" applyFont="1" applyFill="1" applyBorder="1" applyAlignment="1" applyProtection="1">
      <alignment horizontal="center" vertical="center" wrapText="1"/>
      <protection locked="0"/>
    </xf>
    <xf numFmtId="0" fontId="45" fillId="32" borderId="0" xfId="0" applyFont="1" applyFill="1" applyAlignment="1" applyProtection="1">
      <alignment horizontal="center" vertical="center"/>
      <protection locked="0"/>
    </xf>
    <xf numFmtId="173" fontId="45" fillId="32" borderId="0" xfId="59" applyNumberFormat="1" applyFont="1" applyFill="1" applyAlignment="1" applyProtection="1">
      <alignment horizontal="center" vertical="center"/>
      <protection locked="0"/>
    </xf>
    <xf numFmtId="0" fontId="56" fillId="2" borderId="0" xfId="0" applyFont="1" applyFill="1" applyAlignment="1">
      <alignment horizontal="center" vertical="center" wrapText="1"/>
    </xf>
    <xf numFmtId="0" fontId="14" fillId="34" borderId="38" xfId="0" applyFont="1" applyFill="1" applyBorder="1" applyAlignment="1" applyProtection="1">
      <alignment horizontal="center" vertical="center"/>
      <protection locked="0"/>
    </xf>
    <xf numFmtId="0" fontId="14" fillId="45" borderId="38" xfId="0" applyFont="1" applyFill="1" applyBorder="1" applyAlignment="1" applyProtection="1">
      <alignment horizontal="center" vertical="center" wrapText="1"/>
      <protection locked="0"/>
    </xf>
    <xf numFmtId="0" fontId="14" fillId="32" borderId="38" xfId="0" applyFont="1" applyFill="1" applyBorder="1" applyAlignment="1" applyProtection="1">
      <alignment horizontal="center" vertical="center" wrapText="1"/>
      <protection locked="0"/>
    </xf>
    <xf numFmtId="173" fontId="14" fillId="32" borderId="38" xfId="59" applyNumberFormat="1" applyFont="1" applyFill="1" applyBorder="1" applyAlignment="1" applyProtection="1">
      <alignment horizontal="center" vertical="center" wrapText="1"/>
      <protection locked="0"/>
    </xf>
    <xf numFmtId="0" fontId="45" fillId="6" borderId="38" xfId="0" applyFont="1" applyFill="1" applyBorder="1" applyAlignment="1" applyProtection="1">
      <alignment horizontal="center" vertical="center"/>
      <protection locked="0"/>
    </xf>
    <xf numFmtId="0" fontId="14" fillId="33" borderId="38" xfId="0" applyFont="1" applyFill="1" applyBorder="1" applyAlignment="1" applyProtection="1">
      <alignment horizontal="center" vertical="center"/>
      <protection locked="0"/>
    </xf>
    <xf numFmtId="173" fontId="14" fillId="33" borderId="38" xfId="59" applyNumberFormat="1" applyFont="1" applyFill="1" applyBorder="1" applyAlignment="1" applyProtection="1">
      <alignment horizontal="center" vertical="center"/>
      <protection locked="0"/>
    </xf>
    <xf numFmtId="0" fontId="31" fillId="31" borderId="38" xfId="0" applyFont="1" applyFill="1" applyBorder="1" applyAlignment="1" applyProtection="1">
      <alignment horizontal="center" vertical="center"/>
      <protection locked="0"/>
    </xf>
    <xf numFmtId="0" fontId="45" fillId="45" borderId="0" xfId="0" applyFont="1" applyFill="1" applyBorder="1" applyAlignment="1" applyProtection="1">
      <alignment horizontal="center" vertical="center"/>
      <protection locked="0"/>
    </xf>
    <xf numFmtId="0" fontId="31" fillId="51" borderId="40" xfId="0" applyFont="1" applyFill="1" applyBorder="1" applyAlignment="1" applyProtection="1">
      <alignment horizontal="center" vertical="center" wrapText="1"/>
      <protection locked="0"/>
    </xf>
    <xf numFmtId="0" fontId="31" fillId="51" borderId="0" xfId="0" applyFont="1" applyFill="1" applyBorder="1" applyAlignment="1" applyProtection="1">
      <alignment horizontal="center" vertical="center" wrapText="1"/>
      <protection locked="0"/>
    </xf>
    <xf numFmtId="0" fontId="31" fillId="42" borderId="40" xfId="0" applyFont="1" applyFill="1" applyBorder="1" applyAlignment="1" applyProtection="1">
      <alignment horizontal="center" vertical="center" wrapText="1"/>
      <protection locked="0"/>
    </xf>
    <xf numFmtId="0" fontId="31" fillId="42" borderId="0" xfId="0" applyFont="1" applyFill="1" applyBorder="1" applyAlignment="1" applyProtection="1">
      <alignment horizontal="center" vertical="center" wrapText="1"/>
      <protection locked="0"/>
    </xf>
    <xf numFmtId="0" fontId="8" fillId="50" borderId="55" xfId="0" applyFont="1" applyFill="1" applyBorder="1" applyAlignment="1" applyProtection="1">
      <alignment horizontal="center" vertical="center" wrapText="1"/>
      <protection locked="0"/>
    </xf>
    <xf numFmtId="0" fontId="8" fillId="50" borderId="56" xfId="0" applyFont="1" applyFill="1" applyBorder="1" applyAlignment="1" applyProtection="1">
      <alignment horizontal="center" vertical="center" wrapText="1"/>
      <protection locked="0"/>
    </xf>
    <xf numFmtId="0" fontId="8" fillId="50" borderId="57" xfId="0" applyFont="1" applyFill="1" applyBorder="1" applyAlignment="1" applyProtection="1">
      <alignment horizontal="center" vertical="center" wrapText="1"/>
      <protection locked="0"/>
    </xf>
    <xf numFmtId="0" fontId="8" fillId="50" borderId="55" xfId="0" applyFont="1" applyFill="1" applyBorder="1" applyAlignment="1" applyProtection="1">
      <alignment horizontal="center" vertical="center"/>
      <protection locked="0"/>
    </xf>
    <xf numFmtId="0" fontId="8" fillId="50" borderId="57" xfId="0" applyFont="1" applyFill="1" applyBorder="1" applyAlignment="1" applyProtection="1">
      <alignment horizontal="center" vertical="center"/>
      <protection locked="0"/>
    </xf>
    <xf numFmtId="0" fontId="8" fillId="50" borderId="1" xfId="0" applyFont="1" applyFill="1" applyBorder="1" applyAlignment="1" applyProtection="1">
      <alignment horizontal="center" vertical="center"/>
      <protection locked="0"/>
    </xf>
    <xf numFmtId="0" fontId="8" fillId="50" borderId="46" xfId="0" applyFont="1" applyFill="1" applyBorder="1" applyAlignment="1" applyProtection="1">
      <alignment horizontal="center" vertical="center"/>
      <protection locked="0"/>
    </xf>
    <xf numFmtId="9" fontId="41" fillId="2" borderId="55" xfId="92" applyFont="1" applyFill="1" applyBorder="1" applyAlignment="1" applyProtection="1">
      <alignment horizontal="center" vertical="center"/>
    </xf>
    <xf numFmtId="9" fontId="41" fillId="2" borderId="57" xfId="92" applyFont="1" applyFill="1" applyBorder="1" applyAlignment="1" applyProtection="1">
      <alignment horizontal="center" vertical="center"/>
    </xf>
    <xf numFmtId="0" fontId="41" fillId="2" borderId="55" xfId="0" applyFont="1" applyFill="1" applyBorder="1" applyAlignment="1" applyProtection="1">
      <alignment horizontal="center" vertical="center"/>
    </xf>
    <xf numFmtId="0" fontId="41" fillId="2" borderId="57" xfId="0" applyFont="1" applyFill="1" applyBorder="1" applyAlignment="1" applyProtection="1">
      <alignment horizontal="center" vertical="center"/>
    </xf>
    <xf numFmtId="0" fontId="72" fillId="51" borderId="0" xfId="0" applyFont="1" applyFill="1" applyBorder="1" applyAlignment="1" applyProtection="1">
      <alignment horizontal="center" vertical="center"/>
    </xf>
    <xf numFmtId="0" fontId="72" fillId="51" borderId="0" xfId="0" applyFont="1" applyFill="1" applyBorder="1" applyAlignment="1">
      <alignment horizontal="center" vertical="center"/>
    </xf>
    <xf numFmtId="0" fontId="60" fillId="50" borderId="55" xfId="0" applyFont="1" applyFill="1" applyBorder="1" applyAlignment="1" applyProtection="1">
      <alignment horizontal="center" vertical="center" wrapText="1"/>
    </xf>
    <xf numFmtId="0" fontId="60" fillId="50" borderId="57" xfId="0" applyFont="1" applyFill="1" applyBorder="1" applyAlignment="1" applyProtection="1">
      <alignment horizontal="center" vertical="center" wrapText="1"/>
    </xf>
    <xf numFmtId="9" fontId="60" fillId="50" borderId="55" xfId="92" applyFont="1" applyFill="1" applyBorder="1" applyAlignment="1" applyProtection="1">
      <alignment horizontal="center" vertical="center"/>
    </xf>
    <xf numFmtId="9" fontId="60" fillId="50" borderId="57" xfId="92" applyFont="1" applyFill="1" applyBorder="1" applyAlignment="1" applyProtection="1">
      <alignment horizontal="center" vertical="center"/>
    </xf>
    <xf numFmtId="0" fontId="71" fillId="50" borderId="40" xfId="0" applyFont="1" applyFill="1" applyBorder="1" applyAlignment="1" applyProtection="1">
      <alignment horizontal="center" vertical="center" wrapText="1"/>
    </xf>
    <xf numFmtId="0" fontId="71" fillId="50" borderId="41" xfId="0" applyFont="1" applyFill="1" applyBorder="1" applyAlignment="1" applyProtection="1">
      <alignment horizontal="center" vertical="center" wrapText="1"/>
    </xf>
    <xf numFmtId="0" fontId="60" fillId="50" borderId="55" xfId="0" applyFont="1" applyFill="1" applyBorder="1" applyAlignment="1" applyProtection="1">
      <alignment horizontal="center" vertical="center"/>
    </xf>
    <xf numFmtId="0" fontId="60" fillId="50" borderId="57" xfId="0" applyFont="1" applyFill="1" applyBorder="1" applyAlignment="1" applyProtection="1">
      <alignment horizontal="center" vertical="center"/>
    </xf>
    <xf numFmtId="0" fontId="68" fillId="2" borderId="3" xfId="0" applyFont="1" applyFill="1" applyBorder="1" applyAlignment="1">
      <alignment horizontal="center" vertical="center" wrapText="1"/>
    </xf>
    <xf numFmtId="0" fontId="68" fillId="2" borderId="3" xfId="0" applyFont="1" applyFill="1" applyBorder="1" applyAlignment="1">
      <alignment horizontal="left" vertical="center" wrapText="1"/>
    </xf>
    <xf numFmtId="0" fontId="69" fillId="2" borderId="3" xfId="0" applyFont="1" applyFill="1" applyBorder="1" applyAlignment="1">
      <alignment horizontal="center" vertical="center" wrapText="1"/>
    </xf>
    <xf numFmtId="175" fontId="68" fillId="2" borderId="3" xfId="59" applyNumberFormat="1" applyFont="1" applyFill="1" applyBorder="1" applyAlignment="1">
      <alignment horizontal="right" vertical="center" wrapText="1"/>
    </xf>
    <xf numFmtId="175" fontId="34" fillId="2" borderId="51" xfId="59" applyNumberFormat="1" applyFont="1" applyFill="1" applyBorder="1" applyAlignment="1">
      <alignment horizontal="right" vertical="center" wrapText="1"/>
    </xf>
    <xf numFmtId="175" fontId="34" fillId="2" borderId="52" xfId="59" applyNumberFormat="1" applyFont="1" applyFill="1" applyBorder="1" applyAlignment="1">
      <alignment horizontal="right" vertical="center" wrapText="1"/>
    </xf>
    <xf numFmtId="175" fontId="34" fillId="2" borderId="53" xfId="59" applyNumberFormat="1" applyFont="1" applyFill="1" applyBorder="1" applyAlignment="1">
      <alignment horizontal="right" vertical="center" wrapText="1"/>
    </xf>
    <xf numFmtId="0" fontId="7" fillId="2" borderId="51" xfId="0" applyFont="1" applyFill="1" applyBorder="1" applyAlignment="1">
      <alignment horizontal="right" vertical="center" wrapText="1"/>
    </xf>
    <xf numFmtId="0" fontId="7" fillId="2" borderId="52" xfId="0" applyFont="1" applyFill="1" applyBorder="1" applyAlignment="1">
      <alignment horizontal="right" vertical="center" wrapText="1"/>
    </xf>
    <xf numFmtId="0" fontId="7" fillId="2" borderId="53" xfId="0" applyFont="1" applyFill="1" applyBorder="1" applyAlignment="1">
      <alignment horizontal="right" vertical="center" wrapText="1"/>
    </xf>
    <xf numFmtId="0" fontId="64" fillId="2" borderId="54" xfId="0" applyFont="1" applyFill="1" applyBorder="1" applyAlignment="1">
      <alignment horizontal="center" vertical="center" wrapText="1"/>
    </xf>
    <xf numFmtId="0" fontId="64" fillId="2" borderId="47" xfId="0" applyFont="1" applyFill="1" applyBorder="1" applyAlignment="1">
      <alignment horizontal="center" vertical="center" wrapText="1"/>
    </xf>
    <xf numFmtId="0" fontId="64" fillId="2" borderId="48" xfId="0" applyFont="1" applyFill="1" applyBorder="1" applyAlignment="1">
      <alignment horizontal="center" vertical="center" wrapText="1"/>
    </xf>
    <xf numFmtId="0" fontId="64" fillId="2" borderId="49" xfId="0" applyFont="1" applyFill="1" applyBorder="1" applyAlignment="1">
      <alignment horizontal="center" vertical="center" wrapText="1"/>
    </xf>
    <xf numFmtId="0" fontId="67" fillId="2" borderId="47" xfId="0" applyFont="1" applyFill="1" applyBorder="1" applyAlignment="1">
      <alignment horizontal="center" vertical="center" wrapText="1"/>
    </xf>
    <xf numFmtId="0" fontId="67" fillId="2" borderId="48" xfId="0" applyFont="1" applyFill="1" applyBorder="1" applyAlignment="1">
      <alignment horizontal="center" vertical="center" wrapText="1"/>
    </xf>
    <xf numFmtId="0" fontId="67" fillId="2" borderId="49" xfId="0" applyFont="1" applyFill="1" applyBorder="1" applyAlignment="1">
      <alignment horizontal="center" vertical="center" wrapText="1"/>
    </xf>
    <xf numFmtId="0" fontId="64" fillId="2" borderId="54" xfId="0" applyFont="1" applyFill="1" applyBorder="1" applyAlignment="1">
      <alignment horizontal="center" vertical="center"/>
    </xf>
    <xf numFmtId="0" fontId="52" fillId="48" borderId="0" xfId="0" applyFont="1" applyFill="1" applyBorder="1" applyAlignment="1">
      <alignment horizontal="center" vertical="center"/>
    </xf>
    <xf numFmtId="0" fontId="34" fillId="2" borderId="51" xfId="0" applyFont="1" applyFill="1" applyBorder="1" applyAlignment="1">
      <alignment horizontal="left" vertical="center" wrapText="1"/>
    </xf>
    <xf numFmtId="0" fontId="34" fillId="2" borderId="52" xfId="0" applyFont="1" applyFill="1" applyBorder="1" applyAlignment="1">
      <alignment horizontal="left" vertical="center" wrapText="1"/>
    </xf>
    <xf numFmtId="0" fontId="34" fillId="2" borderId="53" xfId="0" applyFont="1" applyFill="1" applyBorder="1" applyAlignment="1">
      <alignment horizontal="left" vertical="center" wrapText="1"/>
    </xf>
    <xf numFmtId="0" fontId="68" fillId="2" borderId="51" xfId="0" applyFont="1" applyFill="1" applyBorder="1" applyAlignment="1">
      <alignment horizontal="justify" vertical="center" wrapText="1"/>
    </xf>
    <xf numFmtId="0" fontId="68" fillId="2" borderId="52" xfId="0" applyFont="1" applyFill="1" applyBorder="1" applyAlignment="1">
      <alignment horizontal="justify" vertical="center" wrapText="1"/>
    </xf>
    <xf numFmtId="0" fontId="68" fillId="2" borderId="53" xfId="0" applyFont="1" applyFill="1" applyBorder="1" applyAlignment="1">
      <alignment horizontal="justify" vertical="center" wrapText="1"/>
    </xf>
    <xf numFmtId="0" fontId="65" fillId="2" borderId="51" xfId="0" applyFont="1" applyFill="1" applyBorder="1" applyAlignment="1">
      <alignment horizontal="left" vertical="center" wrapText="1"/>
    </xf>
    <xf numFmtId="0" fontId="65" fillId="2" borderId="52" xfId="0" applyFont="1" applyFill="1" applyBorder="1" applyAlignment="1">
      <alignment horizontal="left" vertical="center" wrapText="1"/>
    </xf>
    <xf numFmtId="0" fontId="65" fillId="2" borderId="53" xfId="0" applyFont="1" applyFill="1" applyBorder="1" applyAlignment="1">
      <alignment horizontal="left" vertical="center" wrapText="1"/>
    </xf>
    <xf numFmtId="0" fontId="34" fillId="2" borderId="0" xfId="0" applyFont="1" applyFill="1" applyAlignment="1">
      <alignment horizontal="justify" vertical="center" wrapText="1"/>
    </xf>
    <xf numFmtId="0" fontId="68" fillId="0" borderId="3" xfId="0" applyFont="1" applyFill="1" applyBorder="1" applyAlignment="1">
      <alignment horizontal="left" vertical="center" wrapText="1"/>
    </xf>
    <xf numFmtId="0" fontId="65" fillId="2" borderId="3" xfId="0" applyFont="1" applyFill="1" applyBorder="1" applyAlignment="1">
      <alignment horizontal="center" vertical="center"/>
    </xf>
    <xf numFmtId="0" fontId="65" fillId="2" borderId="3" xfId="0" applyFont="1" applyFill="1" applyBorder="1" applyAlignment="1">
      <alignment horizontal="center"/>
    </xf>
    <xf numFmtId="0" fontId="68" fillId="2" borderId="3" xfId="0" applyFont="1" applyFill="1" applyBorder="1" applyAlignment="1">
      <alignment horizontal="left" vertical="center"/>
    </xf>
  </cellXfs>
  <cellStyles count="93">
    <cellStyle name="20% - Énfasis1 2" xfId="19"/>
    <cellStyle name="20% - Énfasis1 2 2" xfId="60"/>
    <cellStyle name="20% - Énfasis2 2" xfId="20"/>
    <cellStyle name="20% - Énfasis2 2 2" xfId="61"/>
    <cellStyle name="20% - Énfasis3 2" xfId="21"/>
    <cellStyle name="20% - Énfasis3 2 2" xfId="62"/>
    <cellStyle name="20% - Énfasis4 2" xfId="22"/>
    <cellStyle name="20% - Énfasis4 2 2" xfId="63"/>
    <cellStyle name="20% - Énfasis5 2" xfId="23"/>
    <cellStyle name="20% - Énfasis6 2" xfId="24"/>
    <cellStyle name="40% - Énfasis1 2" xfId="25"/>
    <cellStyle name="40% - Énfasis1 2 2" xfId="64"/>
    <cellStyle name="40% - Énfasis2 2" xfId="26"/>
    <cellStyle name="40% - Énfasis3 2" xfId="27"/>
    <cellStyle name="40% - Énfasis3 2 2" xfId="65"/>
    <cellStyle name="40% - Énfasis4 2" xfId="28"/>
    <cellStyle name="40% - Énfasis4 2 2" xfId="66"/>
    <cellStyle name="40% - Énfasis5 2" xfId="29"/>
    <cellStyle name="40% - Énfasis5 2 2" xfId="67"/>
    <cellStyle name="40% - Énfasis6 2" xfId="30"/>
    <cellStyle name="40% - Énfasis6 2 2" xfId="68"/>
    <cellStyle name="60% - Énfasis1 2" xfId="31"/>
    <cellStyle name="60% - Énfasis1 2 2" xfId="69"/>
    <cellStyle name="60% - Énfasis2 2" xfId="32"/>
    <cellStyle name="60% - Énfasis3 2" xfId="33"/>
    <cellStyle name="60% - Énfasis3 2 2" xfId="70"/>
    <cellStyle name="60% - Énfasis4 2" xfId="34"/>
    <cellStyle name="60% - Énfasis4 2 2" xfId="71"/>
    <cellStyle name="60% - Énfasis5 2" xfId="35"/>
    <cellStyle name="60% - Énfasis5 2 2" xfId="72"/>
    <cellStyle name="60% - Énfasis6 2" xfId="36"/>
    <cellStyle name="60% - Énfasis6 2 2" xfId="73"/>
    <cellStyle name="Buena 2" xfId="75"/>
    <cellStyle name="Buena 3" xfId="74"/>
    <cellStyle name="Cálculo 2" xfId="37"/>
    <cellStyle name="Cálculo 2 2" xfId="76"/>
    <cellStyle name="Celda de comprobación 2" xfId="38"/>
    <cellStyle name="Celda vinculada 2" xfId="39"/>
    <cellStyle name="Comma" xfId="4"/>
    <cellStyle name="Currency" xfId="5"/>
    <cellStyle name="Date" xfId="6"/>
    <cellStyle name="Encabezado 4 2" xfId="40"/>
    <cellStyle name="Encabezado 4 2 2" xfId="77"/>
    <cellStyle name="Énfasis1" xfId="89" builtinId="29"/>
    <cellStyle name="Énfasis1 2" xfId="41"/>
    <cellStyle name="Énfasis1 2 2" xfId="78"/>
    <cellStyle name="Énfasis2 2" xfId="42"/>
    <cellStyle name="Énfasis3 2" xfId="43"/>
    <cellStyle name="Énfasis3 2 2" xfId="79"/>
    <cellStyle name="Énfasis4 2" xfId="44"/>
    <cellStyle name="Énfasis4 2 2" xfId="80"/>
    <cellStyle name="Énfasis5 2" xfId="45"/>
    <cellStyle name="Énfasis6 2" xfId="46"/>
    <cellStyle name="Entrada 2" xfId="47"/>
    <cellStyle name="Estilo 1" xfId="81"/>
    <cellStyle name="Euro" xfId="7"/>
    <cellStyle name="Fixed" xfId="8"/>
    <cellStyle name="Heading1" xfId="9"/>
    <cellStyle name="Heading2" xfId="10"/>
    <cellStyle name="Hipervínculo" xfId="58" builtinId="8"/>
    <cellStyle name="Hipervínculo 2" xfId="11"/>
    <cellStyle name="Hipervínculo 2 2" xfId="12"/>
    <cellStyle name="Incorrecto 2" xfId="48"/>
    <cellStyle name="Millares [0]" xfId="1" builtinId="6"/>
    <cellStyle name="Millares [0] 2" xfId="2"/>
    <cellStyle name="MillÔres [0]_LISTADO MAESTRO DE DOCUMENTOS" xfId="13"/>
    <cellStyle name="Moneda" xfId="59" builtinId="4"/>
    <cellStyle name="Moneda [0] 2" xfId="90"/>
    <cellStyle name="Neutral 2" xfId="49"/>
    <cellStyle name="Normal" xfId="0" builtinId="0"/>
    <cellStyle name="Normal 2" xfId="14"/>
    <cellStyle name="Normal 2 2" xfId="82"/>
    <cellStyle name="Normal 3" xfId="3"/>
    <cellStyle name="Normal 3 2" xfId="91"/>
    <cellStyle name="Notas 2" xfId="50"/>
    <cellStyle name="Notas 2 2" xfId="83"/>
    <cellStyle name="Percent" xfId="15"/>
    <cellStyle name="Porcentaje" xfId="92" builtinId="5"/>
    <cellStyle name="Porcentual 2" xfId="16"/>
    <cellStyle name="Porcentual 2 2" xfId="17"/>
    <cellStyle name="Salida 2" xfId="51"/>
    <cellStyle name="Salida 2 2" xfId="84"/>
    <cellStyle name="Texto de advertencia 2" xfId="52"/>
    <cellStyle name="Texto explicativo 2" xfId="53"/>
    <cellStyle name="Título 1 2" xfId="85"/>
    <cellStyle name="Título 2 2" xfId="55"/>
    <cellStyle name="Título 2 2 2" xfId="86"/>
    <cellStyle name="Título 3 2" xfId="56"/>
    <cellStyle name="Título 3 2 2" xfId="87"/>
    <cellStyle name="Título 4" xfId="54"/>
    <cellStyle name="Título 4 2" xfId="88"/>
    <cellStyle name="Total 2" xfId="18"/>
    <cellStyle name="Total 3" xfId="57"/>
  </cellStyles>
  <dxfs count="210">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s>
  <tableStyles count="0" defaultTableStyle="TableStyleMedium2" defaultPivotStyle="PivotStyleLight16"/>
  <colors>
    <mruColors>
      <color rgb="FFFF9F9F"/>
      <color rgb="FFFF3B3B"/>
      <color rgb="FFFF6600"/>
      <color rgb="FFFF8181"/>
      <color rgb="FFFFCD2F"/>
      <color rgb="FFFFD966"/>
      <color rgb="FF336699"/>
      <color rgb="FF0099CC"/>
      <color rgb="FF660033"/>
      <color rgb="FF3399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8" Type="http://schemas.openxmlformats.org/officeDocument/2006/relationships/hyperlink" Target="#'D6'!A1"/><Relationship Id="rId13" Type="http://schemas.openxmlformats.org/officeDocument/2006/relationships/image" Target="../media/image7.png"/><Relationship Id="rId3" Type="http://schemas.openxmlformats.org/officeDocument/2006/relationships/image" Target="../media/image2.png"/><Relationship Id="rId7" Type="http://schemas.openxmlformats.org/officeDocument/2006/relationships/image" Target="../media/image4.png"/><Relationship Id="rId12" Type="http://schemas.openxmlformats.org/officeDocument/2006/relationships/hyperlink" Target="#'D4'!A1"/><Relationship Id="rId17" Type="http://schemas.openxmlformats.org/officeDocument/2006/relationships/image" Target="../media/image10.jpeg"/><Relationship Id="rId2" Type="http://schemas.openxmlformats.org/officeDocument/2006/relationships/hyperlink" Target="#'D3'!A1"/><Relationship Id="rId16" Type="http://schemas.openxmlformats.org/officeDocument/2006/relationships/image" Target="../media/image9.png"/><Relationship Id="rId1" Type="http://schemas.openxmlformats.org/officeDocument/2006/relationships/image" Target="../media/image1.png"/><Relationship Id="rId6" Type="http://schemas.openxmlformats.org/officeDocument/2006/relationships/hyperlink" Target="#'D5'!A1"/><Relationship Id="rId11" Type="http://schemas.openxmlformats.org/officeDocument/2006/relationships/image" Target="../media/image6.png"/><Relationship Id="rId5" Type="http://schemas.openxmlformats.org/officeDocument/2006/relationships/image" Target="../media/image3.png"/><Relationship Id="rId15" Type="http://schemas.openxmlformats.org/officeDocument/2006/relationships/image" Target="../media/image8.png"/><Relationship Id="rId10" Type="http://schemas.openxmlformats.org/officeDocument/2006/relationships/hyperlink" Target="#'D2'!A1"/><Relationship Id="rId4" Type="http://schemas.openxmlformats.org/officeDocument/2006/relationships/hyperlink" Target="#'D7'!A1"/><Relationship Id="rId9" Type="http://schemas.openxmlformats.org/officeDocument/2006/relationships/image" Target="../media/image5.png"/><Relationship Id="rId14" Type="http://schemas.openxmlformats.org/officeDocument/2006/relationships/hyperlink" Target="#'D1'!A1"/></Relationships>
</file>

<file path=xl/drawings/_rels/drawing10.xml.rels><?xml version="1.0" encoding="UTF-8" standalone="yes"?>
<Relationships xmlns="http://schemas.openxmlformats.org/package/2006/relationships"><Relationship Id="rId8" Type="http://schemas.openxmlformats.org/officeDocument/2006/relationships/image" Target="../media/image13.png"/><Relationship Id="rId3" Type="http://schemas.openxmlformats.org/officeDocument/2006/relationships/image" Target="../media/image45.png"/><Relationship Id="rId7" Type="http://schemas.openxmlformats.org/officeDocument/2006/relationships/hyperlink" Target="#Inicio!A1"/><Relationship Id="rId12" Type="http://schemas.openxmlformats.org/officeDocument/2006/relationships/image" Target="../media/image3.svg"/><Relationship Id="rId2" Type="http://schemas.openxmlformats.org/officeDocument/2006/relationships/image" Target="../media/image44.png"/><Relationship Id="rId1" Type="http://schemas.openxmlformats.org/officeDocument/2006/relationships/image" Target="../media/image43.png"/><Relationship Id="rId6" Type="http://schemas.openxmlformats.org/officeDocument/2006/relationships/image" Target="../media/image12.png"/><Relationship Id="rId11" Type="http://schemas.openxmlformats.org/officeDocument/2006/relationships/image" Target="../media/image14.png"/><Relationship Id="rId5" Type="http://schemas.openxmlformats.org/officeDocument/2006/relationships/hyperlink" Target="#'Plan de Acci&#243;n'!A1"/><Relationship Id="rId10" Type="http://schemas.openxmlformats.org/officeDocument/2006/relationships/hyperlink" Target="http://www.funcionpublica.gov.co/documents/28587410/34112007/Manual+Operativo+MIPG.pdf/ce5461b4-97b7-be3b-b243-781bbd1575f3" TargetMode="External"/><Relationship Id="rId4" Type="http://schemas.openxmlformats.org/officeDocument/2006/relationships/image" Target="../media/image46.png"/><Relationship Id="rId9" Type="http://schemas.openxmlformats.org/officeDocument/2006/relationships/image" Target="../media/image47.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3.png"/><Relationship Id="rId7" Type="http://schemas.openxmlformats.org/officeDocument/2006/relationships/image" Target="../media/image49.png"/><Relationship Id="rId2" Type="http://schemas.openxmlformats.org/officeDocument/2006/relationships/hyperlink" Target="#Inicio!A1"/><Relationship Id="rId1" Type="http://schemas.openxmlformats.org/officeDocument/2006/relationships/image" Target="../media/image10.jpeg"/><Relationship Id="rId6" Type="http://schemas.openxmlformats.org/officeDocument/2006/relationships/hyperlink" Target="#Resultados!A1"/><Relationship Id="rId5" Type="http://schemas.openxmlformats.org/officeDocument/2006/relationships/image" Target="../media/image48.png"/><Relationship Id="rId4" Type="http://schemas.openxmlformats.org/officeDocument/2006/relationships/hyperlink" Target="#PAA!A1"/></Relationships>
</file>

<file path=xl/drawings/_rels/drawing12.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hyperlink" Target="#Inicio!A1"/><Relationship Id="rId1" Type="http://schemas.openxmlformats.org/officeDocument/2006/relationships/image" Target="../media/image10.jpeg"/><Relationship Id="rId5" Type="http://schemas.openxmlformats.org/officeDocument/2006/relationships/image" Target="../media/image12.png"/><Relationship Id="rId4" Type="http://schemas.openxmlformats.org/officeDocument/2006/relationships/hyperlink" Target="#'Plan de Acci&#243;n'!A1"/></Relationships>
</file>

<file path=xl/drawings/_rels/drawing13.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hyperlink" Target="#Inicio!A1"/></Relationships>
</file>

<file path=xl/drawings/_rels/drawing14.xml.rels><?xml version="1.0" encoding="UTF-8" standalone="yes"?>
<Relationships xmlns="http://schemas.openxmlformats.org/package/2006/relationships"><Relationship Id="rId3" Type="http://schemas.openxmlformats.org/officeDocument/2006/relationships/hyperlink" Target="#Inicio!A1"/><Relationship Id="rId2" Type="http://schemas.openxmlformats.org/officeDocument/2006/relationships/image" Target="../media/image12.png"/><Relationship Id="rId1" Type="http://schemas.openxmlformats.org/officeDocument/2006/relationships/hyperlink" Target="#'Plan de Acci&#243;n'!A1"/><Relationship Id="rId6" Type="http://schemas.openxmlformats.org/officeDocument/2006/relationships/image" Target="../media/image14.png"/><Relationship Id="rId11" Type="http://schemas.openxmlformats.org/officeDocument/2006/relationships/image" Target="../media/image3.svg"/><Relationship Id="rId5" Type="http://schemas.openxmlformats.org/officeDocument/2006/relationships/hyperlink" Target="http://www.funcionpublica.gov.co/documents/28587410/34112007/Manual+Operativo+MIPG.pdf/ce5461b4-97b7-be3b-b243-781bbd1575f3" TargetMode="External"/><Relationship Id="rId4" Type="http://schemas.openxmlformats.org/officeDocument/2006/relationships/image" Target="../media/image13.png"/></Relationships>
</file>

<file path=xl/drawings/_rels/drawing2.xml.rels><?xml version="1.0" encoding="UTF-8" standalone="yes"?>
<Relationships xmlns="http://schemas.openxmlformats.org/package/2006/relationships"><Relationship Id="rId8" Type="http://schemas.openxmlformats.org/officeDocument/2006/relationships/hyperlink" Target="http://www.funcionpublica.gov.co/documents/28587410/34112007/Manual+Operativo+MIPG.pdf/ce5461b4-97b7-be3b-b243-781bbd1575f3" TargetMode="External"/><Relationship Id="rId3" Type="http://schemas.openxmlformats.org/officeDocument/2006/relationships/image" Target="../media/image3.svg"/><Relationship Id="rId7" Type="http://schemas.openxmlformats.org/officeDocument/2006/relationships/image" Target="../media/image13.png"/><Relationship Id="rId2" Type="http://schemas.openxmlformats.org/officeDocument/2006/relationships/image" Target="../media/image11.png"/><Relationship Id="rId1" Type="http://schemas.openxmlformats.org/officeDocument/2006/relationships/hyperlink" Target="#Inicio!A1"/><Relationship Id="rId6" Type="http://schemas.openxmlformats.org/officeDocument/2006/relationships/image" Target="../media/image12.png"/><Relationship Id="rId11" Type="http://schemas.openxmlformats.org/officeDocument/2006/relationships/image" Target="../media/image3.svg"/><Relationship Id="rId5" Type="http://schemas.openxmlformats.org/officeDocument/2006/relationships/hyperlink" Target="#'Plan de Acci&#243;n'!A1"/><Relationship Id="rId4" Type="http://schemas.openxmlformats.org/officeDocument/2006/relationships/image" Target="../media/image9.png"/><Relationship Id="rId9" Type="http://schemas.openxmlformats.org/officeDocument/2006/relationships/image" Target="../media/image14.png"/></Relationships>
</file>

<file path=xl/drawings/_rels/drawing3.xml.rels><?xml version="1.0" encoding="UTF-8" standalone="yes"?>
<Relationships xmlns="http://schemas.openxmlformats.org/package/2006/relationships"><Relationship Id="rId3" Type="http://schemas.openxmlformats.org/officeDocument/2006/relationships/hyperlink" Target="#Inicio!A1"/><Relationship Id="rId7" Type="http://schemas.openxmlformats.org/officeDocument/2006/relationships/image" Target="../media/image14.png"/><Relationship Id="rId2" Type="http://schemas.openxmlformats.org/officeDocument/2006/relationships/image" Target="../media/image12.png"/><Relationship Id="rId1" Type="http://schemas.openxmlformats.org/officeDocument/2006/relationships/hyperlink" Target="#'Plan de Acci&#243;n'!A1"/><Relationship Id="rId6" Type="http://schemas.openxmlformats.org/officeDocument/2006/relationships/hyperlink" Target="http://www.funcionpublica.gov.co/documents/28587410/34112007/Manual+Operativo+MIPG.pdf/ce5461b4-97b7-be3b-b243-781bbd1575f3" TargetMode="External"/><Relationship Id="rId11" Type="http://schemas.openxmlformats.org/officeDocument/2006/relationships/image" Target="../media/image3.svg"/><Relationship Id="rId5" Type="http://schemas.openxmlformats.org/officeDocument/2006/relationships/image" Target="../media/image15.png"/><Relationship Id="rId4" Type="http://schemas.openxmlformats.org/officeDocument/2006/relationships/image" Target="../media/image13.png"/></Relationships>
</file>

<file path=xl/drawings/_rels/drawing4.xml.rels><?xml version="1.0" encoding="UTF-8" standalone="yes"?>
<Relationships xmlns="http://schemas.openxmlformats.org/package/2006/relationships"><Relationship Id="rId8" Type="http://schemas.openxmlformats.org/officeDocument/2006/relationships/image" Target="../media/image19.png"/><Relationship Id="rId3" Type="http://schemas.openxmlformats.org/officeDocument/2006/relationships/image" Target="../media/image18.png"/><Relationship Id="rId7" Type="http://schemas.openxmlformats.org/officeDocument/2006/relationships/image" Target="../media/image13.png"/><Relationship Id="rId2" Type="http://schemas.openxmlformats.org/officeDocument/2006/relationships/image" Target="../media/image17.png"/><Relationship Id="rId1" Type="http://schemas.openxmlformats.org/officeDocument/2006/relationships/image" Target="../media/image16.png"/><Relationship Id="rId6" Type="http://schemas.openxmlformats.org/officeDocument/2006/relationships/hyperlink" Target="#Inicio!A1"/><Relationship Id="rId11" Type="http://schemas.openxmlformats.org/officeDocument/2006/relationships/image" Target="../media/image3.svg"/><Relationship Id="rId5" Type="http://schemas.openxmlformats.org/officeDocument/2006/relationships/image" Target="../media/image12.png"/><Relationship Id="rId10" Type="http://schemas.openxmlformats.org/officeDocument/2006/relationships/image" Target="../media/image14.png"/><Relationship Id="rId4" Type="http://schemas.openxmlformats.org/officeDocument/2006/relationships/hyperlink" Target="#'Plan de Acci&#243;n'!A1"/><Relationship Id="rId9" Type="http://schemas.openxmlformats.org/officeDocument/2006/relationships/hyperlink" Target="http://www.funcionpublica.gov.co/documents/28587410/34112007/Manual+Operativo+MIPG.pdf/ce5461b4-97b7-be3b-b243-781bbd1575f3" TargetMode="External"/></Relationships>
</file>

<file path=xl/drawings/_rels/drawing5.xml.rels><?xml version="1.0" encoding="UTF-8" standalone="yes"?>
<Relationships xmlns="http://schemas.openxmlformats.org/package/2006/relationships"><Relationship Id="rId8" Type="http://schemas.openxmlformats.org/officeDocument/2006/relationships/hyperlink" Target="http://www.funcionpublica.gov.co/documents/28587410/34112007/Manual+Operativo+MIPG.pdf/ce5461b4-97b7-be3b-b243-781bbd1575f3" TargetMode="External"/><Relationship Id="rId3" Type="http://schemas.openxmlformats.org/officeDocument/2006/relationships/hyperlink" Target="#'Plan de Acci&#243;n'!A1"/><Relationship Id="rId7" Type="http://schemas.openxmlformats.org/officeDocument/2006/relationships/image" Target="../media/image22.png"/><Relationship Id="rId2" Type="http://schemas.openxmlformats.org/officeDocument/2006/relationships/image" Target="../media/image21.png"/><Relationship Id="rId1" Type="http://schemas.openxmlformats.org/officeDocument/2006/relationships/image" Target="../media/image20.png"/><Relationship Id="rId6" Type="http://schemas.openxmlformats.org/officeDocument/2006/relationships/image" Target="../media/image13.png"/><Relationship Id="rId11" Type="http://schemas.openxmlformats.org/officeDocument/2006/relationships/image" Target="../media/image3.svg"/><Relationship Id="rId5" Type="http://schemas.openxmlformats.org/officeDocument/2006/relationships/hyperlink" Target="#Inicio!A1"/><Relationship Id="rId4" Type="http://schemas.openxmlformats.org/officeDocument/2006/relationships/image" Target="../media/image12.png"/><Relationship Id="rId9" Type="http://schemas.openxmlformats.org/officeDocument/2006/relationships/image" Target="../media/image14.png"/></Relationships>
</file>

<file path=xl/drawings/_rels/drawing6.xml.rels><?xml version="1.0" encoding="UTF-8" standalone="yes"?>
<Relationships xmlns="http://schemas.openxmlformats.org/package/2006/relationships"><Relationship Id="rId8" Type="http://schemas.openxmlformats.org/officeDocument/2006/relationships/image" Target="../media/image26.png"/><Relationship Id="rId3" Type="http://schemas.openxmlformats.org/officeDocument/2006/relationships/image" Target="../media/image25.png"/><Relationship Id="rId7" Type="http://schemas.openxmlformats.org/officeDocument/2006/relationships/image" Target="../media/image13.png"/><Relationship Id="rId2" Type="http://schemas.openxmlformats.org/officeDocument/2006/relationships/image" Target="../media/image24.png"/><Relationship Id="rId1" Type="http://schemas.openxmlformats.org/officeDocument/2006/relationships/image" Target="../media/image23.png"/><Relationship Id="rId6" Type="http://schemas.openxmlformats.org/officeDocument/2006/relationships/hyperlink" Target="#Inicio!A1"/><Relationship Id="rId11" Type="http://schemas.openxmlformats.org/officeDocument/2006/relationships/image" Target="../media/image3.svg"/><Relationship Id="rId5" Type="http://schemas.openxmlformats.org/officeDocument/2006/relationships/image" Target="../media/image12.png"/><Relationship Id="rId10" Type="http://schemas.openxmlformats.org/officeDocument/2006/relationships/image" Target="../media/image14.png"/><Relationship Id="rId4" Type="http://schemas.openxmlformats.org/officeDocument/2006/relationships/hyperlink" Target="#'Plan de Acci&#243;n'!A1"/><Relationship Id="rId9" Type="http://schemas.openxmlformats.org/officeDocument/2006/relationships/hyperlink" Target="http://www.funcionpublica.gov.co/documents/28587410/34112007/Manual+Operativo+MIPG.pdf/ce5461b4-97b7-be3b-b243-781bbd1575f3" TargetMode="External"/></Relationships>
</file>

<file path=xl/drawings/_rels/drawing7.xml.rels><?xml version="1.0" encoding="UTF-8" standalone="yes"?>
<Relationships xmlns="http://schemas.openxmlformats.org/package/2006/relationships"><Relationship Id="rId8" Type="http://schemas.openxmlformats.org/officeDocument/2006/relationships/image" Target="../media/image13.png"/><Relationship Id="rId3" Type="http://schemas.openxmlformats.org/officeDocument/2006/relationships/image" Target="../media/image29.png"/><Relationship Id="rId7" Type="http://schemas.openxmlformats.org/officeDocument/2006/relationships/hyperlink" Target="#Inicio!A1"/><Relationship Id="rId12" Type="http://schemas.openxmlformats.org/officeDocument/2006/relationships/image" Target="../media/image3.svg"/><Relationship Id="rId2" Type="http://schemas.openxmlformats.org/officeDocument/2006/relationships/image" Target="../media/image28.png"/><Relationship Id="rId1" Type="http://schemas.openxmlformats.org/officeDocument/2006/relationships/image" Target="../media/image27.png"/><Relationship Id="rId6" Type="http://schemas.openxmlformats.org/officeDocument/2006/relationships/image" Target="../media/image12.png"/><Relationship Id="rId11" Type="http://schemas.openxmlformats.org/officeDocument/2006/relationships/image" Target="../media/image14.png"/><Relationship Id="rId5" Type="http://schemas.openxmlformats.org/officeDocument/2006/relationships/hyperlink" Target="#'Plan de Acci&#243;n'!A1"/><Relationship Id="rId10" Type="http://schemas.openxmlformats.org/officeDocument/2006/relationships/hyperlink" Target="http://www.funcionpublica.gov.co/documents/28587410/34112007/Manual+Operativo+MIPG.pdf/ce5461b4-97b7-be3b-b243-781bbd1575f3" TargetMode="External"/><Relationship Id="rId4" Type="http://schemas.openxmlformats.org/officeDocument/2006/relationships/image" Target="../media/image30.png"/><Relationship Id="rId9" Type="http://schemas.openxmlformats.org/officeDocument/2006/relationships/image" Target="../media/image31.png"/></Relationships>
</file>

<file path=xl/drawings/_rels/drawing8.xml.rels><?xml version="1.0" encoding="UTF-8" standalone="yes"?>
<Relationships xmlns="http://schemas.openxmlformats.org/package/2006/relationships"><Relationship Id="rId8" Type="http://schemas.openxmlformats.org/officeDocument/2006/relationships/image" Target="../media/image35.png"/><Relationship Id="rId3" Type="http://schemas.openxmlformats.org/officeDocument/2006/relationships/image" Target="../media/image34.png"/><Relationship Id="rId7" Type="http://schemas.openxmlformats.org/officeDocument/2006/relationships/image" Target="../media/image13.png"/><Relationship Id="rId2" Type="http://schemas.openxmlformats.org/officeDocument/2006/relationships/image" Target="../media/image33.png"/><Relationship Id="rId1" Type="http://schemas.openxmlformats.org/officeDocument/2006/relationships/image" Target="../media/image32.png"/><Relationship Id="rId6" Type="http://schemas.openxmlformats.org/officeDocument/2006/relationships/hyperlink" Target="#Inicio!A1"/><Relationship Id="rId11" Type="http://schemas.openxmlformats.org/officeDocument/2006/relationships/image" Target="../media/image3.svg"/><Relationship Id="rId5" Type="http://schemas.openxmlformats.org/officeDocument/2006/relationships/image" Target="../media/image12.png"/><Relationship Id="rId10" Type="http://schemas.openxmlformats.org/officeDocument/2006/relationships/image" Target="../media/image14.png"/><Relationship Id="rId4" Type="http://schemas.openxmlformats.org/officeDocument/2006/relationships/hyperlink" Target="#'Plan de Acci&#243;n'!A1"/><Relationship Id="rId9" Type="http://schemas.openxmlformats.org/officeDocument/2006/relationships/hyperlink" Target="http://www.funcionpublica.gov.co/documents/28587410/34112007/Manual+Operativo+MIPG.pdf/ce5461b4-97b7-be3b-b243-781bbd1575f3" TargetMode="External"/></Relationships>
</file>

<file path=xl/drawings/_rels/drawing9.xml.rels><?xml version="1.0" encoding="UTF-8" standalone="yes"?>
<Relationships xmlns="http://schemas.openxmlformats.org/package/2006/relationships"><Relationship Id="rId8" Type="http://schemas.openxmlformats.org/officeDocument/2006/relationships/image" Target="../media/image12.png"/><Relationship Id="rId13" Type="http://schemas.openxmlformats.org/officeDocument/2006/relationships/image" Target="../media/image14.png"/><Relationship Id="rId3" Type="http://schemas.openxmlformats.org/officeDocument/2006/relationships/image" Target="../media/image38.png"/><Relationship Id="rId7" Type="http://schemas.openxmlformats.org/officeDocument/2006/relationships/hyperlink" Target="#'Plan de Acci&#243;n'!A1"/><Relationship Id="rId12" Type="http://schemas.openxmlformats.org/officeDocument/2006/relationships/hyperlink" Target="http://www.funcionpublica.gov.co/documents/28587410/34112007/Manual+Operativo+MIPG.pdf/ce5461b4-97b7-be3b-b243-781bbd1575f3" TargetMode="External"/><Relationship Id="rId2" Type="http://schemas.openxmlformats.org/officeDocument/2006/relationships/image" Target="../media/image37.png"/><Relationship Id="rId1" Type="http://schemas.openxmlformats.org/officeDocument/2006/relationships/image" Target="../media/image36.png"/><Relationship Id="rId6" Type="http://schemas.openxmlformats.org/officeDocument/2006/relationships/image" Target="../media/image41.png"/><Relationship Id="rId11" Type="http://schemas.openxmlformats.org/officeDocument/2006/relationships/image" Target="../media/image42.png"/><Relationship Id="rId5" Type="http://schemas.openxmlformats.org/officeDocument/2006/relationships/image" Target="../media/image40.png"/><Relationship Id="rId10" Type="http://schemas.openxmlformats.org/officeDocument/2006/relationships/image" Target="../media/image13.png"/><Relationship Id="rId4" Type="http://schemas.openxmlformats.org/officeDocument/2006/relationships/image" Target="../media/image39.png"/><Relationship Id="rId9" Type="http://schemas.openxmlformats.org/officeDocument/2006/relationships/hyperlink" Target="#Inicio!A1"/><Relationship Id="rId14" Type="http://schemas.openxmlformats.org/officeDocument/2006/relationships/image" Target="../media/image3.svg"/></Relationships>
</file>

<file path=xl/drawings/drawing1.xml><?xml version="1.0" encoding="utf-8"?>
<xdr:wsDr xmlns:xdr="http://schemas.openxmlformats.org/drawingml/2006/spreadsheetDrawing" xmlns:a="http://schemas.openxmlformats.org/drawingml/2006/main">
  <xdr:twoCellAnchor>
    <xdr:from>
      <xdr:col>4</xdr:col>
      <xdr:colOff>66675</xdr:colOff>
      <xdr:row>19</xdr:row>
      <xdr:rowOff>57150</xdr:rowOff>
    </xdr:from>
    <xdr:to>
      <xdr:col>13</xdr:col>
      <xdr:colOff>542925</xdr:colOff>
      <xdr:row>19</xdr:row>
      <xdr:rowOff>3915007</xdr:rowOff>
    </xdr:to>
    <xdr:pic>
      <xdr:nvPicPr>
        <xdr:cNvPr id="7" name="Imagen 6"/>
        <xdr:cNvPicPr>
          <a:picLocks noChangeAspect="1"/>
        </xdr:cNvPicPr>
      </xdr:nvPicPr>
      <xdr:blipFill>
        <a:blip xmlns:r="http://schemas.openxmlformats.org/officeDocument/2006/relationships" r:embed="rId1"/>
        <a:stretch>
          <a:fillRect/>
        </a:stretch>
      </xdr:blipFill>
      <xdr:spPr>
        <a:xfrm>
          <a:off x="1078706" y="3581400"/>
          <a:ext cx="6905625" cy="3857857"/>
        </a:xfrm>
        <a:prstGeom prst="rect">
          <a:avLst/>
        </a:prstGeom>
      </xdr:spPr>
    </xdr:pic>
    <xdr:clientData/>
  </xdr:twoCellAnchor>
  <xdr:twoCellAnchor>
    <xdr:from>
      <xdr:col>10</xdr:col>
      <xdr:colOff>371475</xdr:colOff>
      <xdr:row>19</xdr:row>
      <xdr:rowOff>1748424</xdr:rowOff>
    </xdr:from>
    <xdr:to>
      <xdr:col>11</xdr:col>
      <xdr:colOff>95195</xdr:colOff>
      <xdr:row>19</xdr:row>
      <xdr:rowOff>2071436</xdr:rowOff>
    </xdr:to>
    <xdr:pic>
      <xdr:nvPicPr>
        <xdr:cNvPr id="8" name="Imagen 7">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5669756" y="5272674"/>
          <a:ext cx="438095" cy="323012"/>
        </a:xfrm>
        <a:prstGeom prst="rect">
          <a:avLst/>
        </a:prstGeom>
      </xdr:spPr>
    </xdr:pic>
    <xdr:clientData/>
  </xdr:twoCellAnchor>
  <xdr:twoCellAnchor>
    <xdr:from>
      <xdr:col>8</xdr:col>
      <xdr:colOff>409575</xdr:colOff>
      <xdr:row>19</xdr:row>
      <xdr:rowOff>161667</xdr:rowOff>
    </xdr:from>
    <xdr:to>
      <xdr:col>9</xdr:col>
      <xdr:colOff>399962</xdr:colOff>
      <xdr:row>19</xdr:row>
      <xdr:rowOff>646185</xdr:rowOff>
    </xdr:to>
    <xdr:pic>
      <xdr:nvPicPr>
        <xdr:cNvPr id="9" name="Imagen 8">
          <a:hlinkClick xmlns:r="http://schemas.openxmlformats.org/officeDocument/2006/relationships" r:id="rId4"/>
        </xdr:cNvPr>
        <xdr:cNvPicPr>
          <a:picLocks noChangeAspect="1"/>
        </xdr:cNvPicPr>
      </xdr:nvPicPr>
      <xdr:blipFill>
        <a:blip xmlns:r="http://schemas.openxmlformats.org/officeDocument/2006/relationships" r:embed="rId5"/>
        <a:stretch>
          <a:fillRect/>
        </a:stretch>
      </xdr:blipFill>
      <xdr:spPr>
        <a:xfrm>
          <a:off x="4279106" y="3685917"/>
          <a:ext cx="704762" cy="484518"/>
        </a:xfrm>
        <a:prstGeom prst="rect">
          <a:avLst/>
        </a:prstGeom>
      </xdr:spPr>
    </xdr:pic>
    <xdr:clientData/>
  </xdr:twoCellAnchor>
  <xdr:twoCellAnchor>
    <xdr:from>
      <xdr:col>8</xdr:col>
      <xdr:colOff>285750</xdr:colOff>
      <xdr:row>19</xdr:row>
      <xdr:rowOff>893286</xdr:rowOff>
    </xdr:from>
    <xdr:to>
      <xdr:col>9</xdr:col>
      <xdr:colOff>628518</xdr:colOff>
      <xdr:row>19</xdr:row>
      <xdr:rowOff>1206798</xdr:rowOff>
    </xdr:to>
    <xdr:pic>
      <xdr:nvPicPr>
        <xdr:cNvPr id="10" name="Imagen 9">
          <a:hlinkClick xmlns:r="http://schemas.openxmlformats.org/officeDocument/2006/relationships" r:id="rId6"/>
        </xdr:cNvPr>
        <xdr:cNvPicPr>
          <a:picLocks noChangeAspect="1"/>
        </xdr:cNvPicPr>
      </xdr:nvPicPr>
      <xdr:blipFill>
        <a:blip xmlns:r="http://schemas.openxmlformats.org/officeDocument/2006/relationships" r:embed="rId7"/>
        <a:stretch>
          <a:fillRect/>
        </a:stretch>
      </xdr:blipFill>
      <xdr:spPr>
        <a:xfrm>
          <a:off x="4155281" y="4417536"/>
          <a:ext cx="1057143" cy="313512"/>
        </a:xfrm>
        <a:prstGeom prst="rect">
          <a:avLst/>
        </a:prstGeom>
      </xdr:spPr>
    </xdr:pic>
    <xdr:clientData/>
  </xdr:twoCellAnchor>
  <xdr:twoCellAnchor>
    <xdr:from>
      <xdr:col>5</xdr:col>
      <xdr:colOff>552450</xdr:colOff>
      <xdr:row>19</xdr:row>
      <xdr:rowOff>807772</xdr:rowOff>
    </xdr:from>
    <xdr:to>
      <xdr:col>7</xdr:col>
      <xdr:colOff>457033</xdr:colOff>
      <xdr:row>19</xdr:row>
      <xdr:rowOff>1330292</xdr:rowOff>
    </xdr:to>
    <xdr:pic>
      <xdr:nvPicPr>
        <xdr:cNvPr id="11" name="Imagen 10">
          <a:hlinkClick xmlns:r="http://schemas.openxmlformats.org/officeDocument/2006/relationships" r:id="rId8"/>
        </xdr:cNvPr>
        <xdr:cNvPicPr>
          <a:picLocks noChangeAspect="1"/>
        </xdr:cNvPicPr>
      </xdr:nvPicPr>
      <xdr:blipFill>
        <a:blip xmlns:r="http://schemas.openxmlformats.org/officeDocument/2006/relationships" r:embed="rId9"/>
        <a:stretch>
          <a:fillRect/>
        </a:stretch>
      </xdr:blipFill>
      <xdr:spPr>
        <a:xfrm>
          <a:off x="2278856" y="4332022"/>
          <a:ext cx="1333333" cy="522520"/>
        </a:xfrm>
        <a:prstGeom prst="rect">
          <a:avLst/>
        </a:prstGeom>
      </xdr:spPr>
    </xdr:pic>
    <xdr:clientData/>
  </xdr:twoCellAnchor>
  <xdr:twoCellAnchor>
    <xdr:from>
      <xdr:col>8</xdr:col>
      <xdr:colOff>142875</xdr:colOff>
      <xdr:row>19</xdr:row>
      <xdr:rowOff>1225840</xdr:rowOff>
    </xdr:from>
    <xdr:to>
      <xdr:col>10</xdr:col>
      <xdr:colOff>133173</xdr:colOff>
      <xdr:row>19</xdr:row>
      <xdr:rowOff>1539352</xdr:rowOff>
    </xdr:to>
    <xdr:pic>
      <xdr:nvPicPr>
        <xdr:cNvPr id="12" name="Imagen 11">
          <a:hlinkClick xmlns:r="http://schemas.openxmlformats.org/officeDocument/2006/relationships" r:id="rId10"/>
        </xdr:cNvPr>
        <xdr:cNvPicPr>
          <a:picLocks noChangeAspect="1"/>
        </xdr:cNvPicPr>
      </xdr:nvPicPr>
      <xdr:blipFill>
        <a:blip xmlns:r="http://schemas.openxmlformats.org/officeDocument/2006/relationships" r:embed="rId11"/>
        <a:stretch>
          <a:fillRect/>
        </a:stretch>
      </xdr:blipFill>
      <xdr:spPr>
        <a:xfrm>
          <a:off x="4012406" y="4750090"/>
          <a:ext cx="1419048" cy="313512"/>
        </a:xfrm>
        <a:prstGeom prst="rect">
          <a:avLst/>
        </a:prstGeom>
      </xdr:spPr>
    </xdr:pic>
    <xdr:clientData/>
  </xdr:twoCellAnchor>
  <xdr:twoCellAnchor>
    <xdr:from>
      <xdr:col>6</xdr:col>
      <xdr:colOff>638175</xdr:colOff>
      <xdr:row>19</xdr:row>
      <xdr:rowOff>1900449</xdr:rowOff>
    </xdr:from>
    <xdr:to>
      <xdr:col>7</xdr:col>
      <xdr:colOff>561895</xdr:colOff>
      <xdr:row>19</xdr:row>
      <xdr:rowOff>2451470</xdr:rowOff>
    </xdr:to>
    <xdr:pic>
      <xdr:nvPicPr>
        <xdr:cNvPr id="13" name="Imagen 12">
          <a:hlinkClick xmlns:r="http://schemas.openxmlformats.org/officeDocument/2006/relationships" r:id="rId12"/>
        </xdr:cNvPr>
        <xdr:cNvPicPr>
          <a:picLocks noChangeAspect="1"/>
        </xdr:cNvPicPr>
      </xdr:nvPicPr>
      <xdr:blipFill>
        <a:blip xmlns:r="http://schemas.openxmlformats.org/officeDocument/2006/relationships" r:embed="rId13"/>
        <a:stretch>
          <a:fillRect/>
        </a:stretch>
      </xdr:blipFill>
      <xdr:spPr>
        <a:xfrm>
          <a:off x="3078956" y="5424699"/>
          <a:ext cx="638095" cy="551021"/>
        </a:xfrm>
        <a:prstGeom prst="rect">
          <a:avLst/>
        </a:prstGeom>
      </xdr:spPr>
    </xdr:pic>
    <xdr:clientData/>
  </xdr:twoCellAnchor>
  <xdr:twoCellAnchor>
    <xdr:from>
      <xdr:col>8</xdr:col>
      <xdr:colOff>323850</xdr:colOff>
      <xdr:row>19</xdr:row>
      <xdr:rowOff>1700917</xdr:rowOff>
    </xdr:from>
    <xdr:to>
      <xdr:col>9</xdr:col>
      <xdr:colOff>361856</xdr:colOff>
      <xdr:row>19</xdr:row>
      <xdr:rowOff>2071431</xdr:rowOff>
    </xdr:to>
    <xdr:pic>
      <xdr:nvPicPr>
        <xdr:cNvPr id="14" name="Imagen 13">
          <a:hlinkClick xmlns:r="http://schemas.openxmlformats.org/officeDocument/2006/relationships" r:id="rId14"/>
        </xdr:cNvPr>
        <xdr:cNvPicPr>
          <a:picLocks noChangeAspect="1"/>
        </xdr:cNvPicPr>
      </xdr:nvPicPr>
      <xdr:blipFill>
        <a:blip xmlns:r="http://schemas.openxmlformats.org/officeDocument/2006/relationships" r:embed="rId15"/>
        <a:stretch>
          <a:fillRect/>
        </a:stretch>
      </xdr:blipFill>
      <xdr:spPr>
        <a:xfrm>
          <a:off x="4193381" y="5225167"/>
          <a:ext cx="752381" cy="370514"/>
        </a:xfrm>
        <a:prstGeom prst="rect">
          <a:avLst/>
        </a:prstGeom>
      </xdr:spPr>
    </xdr:pic>
    <xdr:clientData/>
  </xdr:twoCellAnchor>
  <xdr:twoCellAnchor>
    <xdr:from>
      <xdr:col>4</xdr:col>
      <xdr:colOff>200025</xdr:colOff>
      <xdr:row>19</xdr:row>
      <xdr:rowOff>104658</xdr:rowOff>
    </xdr:from>
    <xdr:to>
      <xdr:col>6</xdr:col>
      <xdr:colOff>704850</xdr:colOff>
      <xdr:row>19</xdr:row>
      <xdr:rowOff>826775</xdr:rowOff>
    </xdr:to>
    <xdr:grpSp>
      <xdr:nvGrpSpPr>
        <xdr:cNvPr id="3" name="Grupo 2"/>
        <xdr:cNvGrpSpPr/>
      </xdr:nvGrpSpPr>
      <xdr:grpSpPr>
        <a:xfrm>
          <a:off x="1200150" y="3619383"/>
          <a:ext cx="1933575" cy="722117"/>
          <a:chOff x="1212056" y="3628908"/>
          <a:chExt cx="1933575" cy="722117"/>
        </a:xfrm>
      </xdr:grpSpPr>
      <xdr:sp macro="" textlink="">
        <xdr:nvSpPr>
          <xdr:cNvPr id="15" name="Rectángulo 14"/>
          <xdr:cNvSpPr/>
        </xdr:nvSpPr>
        <xdr:spPr>
          <a:xfrm>
            <a:off x="1212056" y="3628908"/>
            <a:ext cx="1933575" cy="465575"/>
          </a:xfrm>
          <a:prstGeom prst="rect">
            <a:avLst/>
          </a:prstGeom>
          <a:solidFill>
            <a:sysClr val="window" lastClr="FFFFFF"/>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16" name="Rectángulo 15"/>
          <xdr:cNvSpPr/>
        </xdr:nvSpPr>
        <xdr:spPr>
          <a:xfrm>
            <a:off x="1221581" y="4037474"/>
            <a:ext cx="428625" cy="313551"/>
          </a:xfrm>
          <a:prstGeom prst="rect">
            <a:avLst/>
          </a:prstGeom>
          <a:solidFill>
            <a:sysClr val="window" lastClr="FFFFFF"/>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grpSp>
    <xdr:clientData/>
  </xdr:twoCellAnchor>
  <xdr:twoCellAnchor editAs="oneCell">
    <xdr:from>
      <xdr:col>9</xdr:col>
      <xdr:colOff>157692</xdr:colOff>
      <xdr:row>0</xdr:row>
      <xdr:rowOff>30692</xdr:rowOff>
    </xdr:from>
    <xdr:to>
      <xdr:col>14</xdr:col>
      <xdr:colOff>266700</xdr:colOff>
      <xdr:row>6</xdr:row>
      <xdr:rowOff>122623</xdr:rowOff>
    </xdr:to>
    <xdr:pic>
      <xdr:nvPicPr>
        <xdr:cNvPr id="4" name="Imagen 3">
          <a:extLst>
            <a:ext uri="{FF2B5EF4-FFF2-40B4-BE49-F238E27FC236}">
              <a16:creationId xmlns="" xmlns:a16="http://schemas.microsoft.com/office/drawing/2014/main" id="{743CCAE2-5C81-49EA-9362-9E782463C627}"/>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4729692" y="602192"/>
          <a:ext cx="3680883" cy="1234931"/>
        </a:xfrm>
        <a:prstGeom prst="rect">
          <a:avLst/>
        </a:prstGeom>
      </xdr:spPr>
    </xdr:pic>
    <xdr:clientData/>
  </xdr:twoCellAnchor>
  <xdr:twoCellAnchor editAs="oneCell">
    <xdr:from>
      <xdr:col>4</xdr:col>
      <xdr:colOff>695325</xdr:colOff>
      <xdr:row>0</xdr:row>
      <xdr:rowOff>69056</xdr:rowOff>
    </xdr:from>
    <xdr:to>
      <xdr:col>8</xdr:col>
      <xdr:colOff>200026</xdr:colOff>
      <xdr:row>6</xdr:row>
      <xdr:rowOff>126206</xdr:rowOff>
    </xdr:to>
    <xdr:pic>
      <xdr:nvPicPr>
        <xdr:cNvPr id="6" name="Imagen 5"/>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1707356" y="69056"/>
          <a:ext cx="2362201" cy="1200150"/>
        </a:xfrm>
        <a:prstGeom prst="rect">
          <a:avLst/>
        </a:prstGeom>
        <a:noFill/>
        <a:ln>
          <a:noFill/>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2</xdr:col>
      <xdr:colOff>35716</xdr:colOff>
      <xdr:row>3</xdr:row>
      <xdr:rowOff>47626</xdr:rowOff>
    </xdr:from>
    <xdr:to>
      <xdr:col>10</xdr:col>
      <xdr:colOff>357187</xdr:colOff>
      <xdr:row>25</xdr:row>
      <xdr:rowOff>35719</xdr:rowOff>
    </xdr:to>
    <xdr:pic>
      <xdr:nvPicPr>
        <xdr:cNvPr id="3" name="Imagen 2"/>
        <xdr:cNvPicPr>
          <a:picLocks noChangeAspect="1"/>
        </xdr:cNvPicPr>
      </xdr:nvPicPr>
      <xdr:blipFill>
        <a:blip xmlns:r="http://schemas.openxmlformats.org/officeDocument/2006/relationships" r:embed="rId1"/>
        <a:stretch>
          <a:fillRect/>
        </a:stretch>
      </xdr:blipFill>
      <xdr:spPr>
        <a:xfrm>
          <a:off x="345279" y="571501"/>
          <a:ext cx="7369971" cy="4179093"/>
        </a:xfrm>
        <a:prstGeom prst="rect">
          <a:avLst/>
        </a:prstGeom>
        <a:ln>
          <a:solidFill>
            <a:schemeClr val="tx1"/>
          </a:solidFill>
        </a:ln>
      </xdr:spPr>
    </xdr:pic>
    <xdr:clientData/>
  </xdr:twoCellAnchor>
  <xdr:twoCellAnchor editAs="oneCell">
    <xdr:from>
      <xdr:col>10</xdr:col>
      <xdr:colOff>507256</xdr:colOff>
      <xdr:row>3</xdr:row>
      <xdr:rowOff>47624</xdr:rowOff>
    </xdr:from>
    <xdr:to>
      <xdr:col>18</xdr:col>
      <xdr:colOff>845344</xdr:colOff>
      <xdr:row>25</xdr:row>
      <xdr:rowOff>35719</xdr:rowOff>
    </xdr:to>
    <xdr:pic>
      <xdr:nvPicPr>
        <xdr:cNvPr id="4" name="Imagen 3"/>
        <xdr:cNvPicPr>
          <a:picLocks noChangeAspect="1"/>
        </xdr:cNvPicPr>
      </xdr:nvPicPr>
      <xdr:blipFill>
        <a:blip xmlns:r="http://schemas.openxmlformats.org/officeDocument/2006/relationships" r:embed="rId2"/>
        <a:stretch>
          <a:fillRect/>
        </a:stretch>
      </xdr:blipFill>
      <xdr:spPr>
        <a:xfrm>
          <a:off x="7865319" y="571499"/>
          <a:ext cx="7386588" cy="4179095"/>
        </a:xfrm>
        <a:prstGeom prst="rect">
          <a:avLst/>
        </a:prstGeom>
        <a:ln>
          <a:solidFill>
            <a:schemeClr val="tx1"/>
          </a:solidFill>
        </a:ln>
      </xdr:spPr>
    </xdr:pic>
    <xdr:clientData/>
  </xdr:twoCellAnchor>
  <xdr:twoCellAnchor editAs="oneCell">
    <xdr:from>
      <xdr:col>2</xdr:col>
      <xdr:colOff>37042</xdr:colOff>
      <xdr:row>25</xdr:row>
      <xdr:rowOff>151881</xdr:rowOff>
    </xdr:from>
    <xdr:to>
      <xdr:col>10</xdr:col>
      <xdr:colOff>357188</xdr:colOff>
      <xdr:row>47</xdr:row>
      <xdr:rowOff>142874</xdr:rowOff>
    </xdr:to>
    <xdr:pic>
      <xdr:nvPicPr>
        <xdr:cNvPr id="5" name="Imagen 4"/>
        <xdr:cNvPicPr>
          <a:picLocks noChangeAspect="1"/>
        </xdr:cNvPicPr>
      </xdr:nvPicPr>
      <xdr:blipFill>
        <a:blip xmlns:r="http://schemas.openxmlformats.org/officeDocument/2006/relationships" r:embed="rId3"/>
        <a:stretch>
          <a:fillRect/>
        </a:stretch>
      </xdr:blipFill>
      <xdr:spPr>
        <a:xfrm>
          <a:off x="346605" y="4866756"/>
          <a:ext cx="7368646" cy="4181993"/>
        </a:xfrm>
        <a:prstGeom prst="rect">
          <a:avLst/>
        </a:prstGeom>
        <a:ln>
          <a:solidFill>
            <a:schemeClr val="tx1"/>
          </a:solidFill>
        </a:ln>
      </xdr:spPr>
    </xdr:pic>
    <xdr:clientData/>
  </xdr:twoCellAnchor>
  <xdr:twoCellAnchor editAs="oneCell">
    <xdr:from>
      <xdr:col>10</xdr:col>
      <xdr:colOff>536017</xdr:colOff>
      <xdr:row>25</xdr:row>
      <xdr:rowOff>178593</xdr:rowOff>
    </xdr:from>
    <xdr:to>
      <xdr:col>18</xdr:col>
      <xdr:colOff>857248</xdr:colOff>
      <xdr:row>47</xdr:row>
      <xdr:rowOff>166686</xdr:rowOff>
    </xdr:to>
    <xdr:pic>
      <xdr:nvPicPr>
        <xdr:cNvPr id="6" name="Imagen 5"/>
        <xdr:cNvPicPr>
          <a:picLocks noChangeAspect="1"/>
        </xdr:cNvPicPr>
      </xdr:nvPicPr>
      <xdr:blipFill>
        <a:blip xmlns:r="http://schemas.openxmlformats.org/officeDocument/2006/relationships" r:embed="rId4"/>
        <a:stretch>
          <a:fillRect/>
        </a:stretch>
      </xdr:blipFill>
      <xdr:spPr>
        <a:xfrm>
          <a:off x="7894080" y="4893468"/>
          <a:ext cx="7369731" cy="4179093"/>
        </a:xfrm>
        <a:prstGeom prst="rect">
          <a:avLst/>
        </a:prstGeom>
        <a:ln>
          <a:solidFill>
            <a:schemeClr val="tx1"/>
          </a:solidFill>
        </a:ln>
      </xdr:spPr>
    </xdr:pic>
    <xdr:clientData/>
  </xdr:twoCellAnchor>
  <xdr:oneCellAnchor>
    <xdr:from>
      <xdr:col>17</xdr:col>
      <xdr:colOff>119063</xdr:colOff>
      <xdr:row>54</xdr:row>
      <xdr:rowOff>166687</xdr:rowOff>
    </xdr:from>
    <xdr:ext cx="577332" cy="738187"/>
    <xdr:pic>
      <xdr:nvPicPr>
        <xdr:cNvPr id="9" name="Imagen 8" descr="Resultado de imagen para graficos mipg">
          <a:hlinkClick xmlns:r="http://schemas.openxmlformats.org/officeDocument/2006/relationships" r:id="rId5"/>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6530638" y="6796087"/>
          <a:ext cx="577332" cy="73818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107155</xdr:colOff>
      <xdr:row>60</xdr:row>
      <xdr:rowOff>0</xdr:rowOff>
    </xdr:from>
    <xdr:ext cx="583406" cy="610757"/>
    <xdr:pic>
      <xdr:nvPicPr>
        <xdr:cNvPr id="10" name="Imagen 9" descr="Resultado de imagen para graficos mipg">
          <a:hlinkClick xmlns:r="http://schemas.openxmlformats.org/officeDocument/2006/relationships" r:id="rId7"/>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6518730" y="7772400"/>
          <a:ext cx="583406" cy="61075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142876</xdr:colOff>
      <xdr:row>48</xdr:row>
      <xdr:rowOff>11907</xdr:rowOff>
    </xdr:from>
    <xdr:to>
      <xdr:col>10</xdr:col>
      <xdr:colOff>392905</xdr:colOff>
      <xdr:row>70</xdr:row>
      <xdr:rowOff>83344</xdr:rowOff>
    </xdr:to>
    <xdr:pic>
      <xdr:nvPicPr>
        <xdr:cNvPr id="2" name="Imagen 1"/>
        <xdr:cNvPicPr>
          <a:picLocks noChangeAspect="1"/>
        </xdr:cNvPicPr>
      </xdr:nvPicPr>
      <xdr:blipFill>
        <a:blip xmlns:r="http://schemas.openxmlformats.org/officeDocument/2006/relationships" r:embed="rId9"/>
        <a:stretch>
          <a:fillRect/>
        </a:stretch>
      </xdr:blipFill>
      <xdr:spPr>
        <a:xfrm>
          <a:off x="297657" y="9108282"/>
          <a:ext cx="7453311" cy="4262437"/>
        </a:xfrm>
        <a:prstGeom prst="rect">
          <a:avLst/>
        </a:prstGeom>
      </xdr:spPr>
    </xdr:pic>
    <xdr:clientData/>
  </xdr:twoCellAnchor>
  <xdr:oneCellAnchor>
    <xdr:from>
      <xdr:col>17</xdr:col>
      <xdr:colOff>95250</xdr:colOff>
      <xdr:row>65</xdr:row>
      <xdr:rowOff>142875</xdr:rowOff>
    </xdr:from>
    <xdr:ext cx="809625" cy="815482"/>
    <xdr:pic>
      <xdr:nvPicPr>
        <xdr:cNvPr id="13" name="Gráfico 2" descr="Lista de comprobación">
          <a:hlinkClick xmlns:r="http://schemas.openxmlformats.org/officeDocument/2006/relationships" r:id="rId10"/>
          <a:extLst>
            <a:ext uri="{FF2B5EF4-FFF2-40B4-BE49-F238E27FC236}">
              <a16:creationId xmlns:a16="http://schemas.microsoft.com/office/drawing/2014/main" xmlns="" id="{00000000-0008-0000-0100-000003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 uri="{96DAC541-7B7A-43D3-8B79-37D633B846F1}">
              <asvg:svgBlip xmlns:asvg="http://schemas.microsoft.com/office/drawing/2016/SVG/main" xmlns="" r:embed="rId12"/>
            </a:ext>
          </a:extLst>
        </a:blip>
        <a:stretch>
          <a:fillRect/>
        </a:stretch>
      </xdr:blipFill>
      <xdr:spPr>
        <a:xfrm>
          <a:off x="13620750" y="12477750"/>
          <a:ext cx="809625" cy="815482"/>
        </a:xfrm>
        <a:prstGeom prst="rect">
          <a:avLst/>
        </a:prstGeom>
      </xdr:spPr>
    </xdr:pic>
    <xdr:clientData/>
  </xdr:oneCellAnchor>
</xdr:wsDr>
</file>

<file path=xl/drawings/drawing11.xml><?xml version="1.0" encoding="utf-8"?>
<xdr:wsDr xmlns:xdr="http://schemas.openxmlformats.org/drawingml/2006/spreadsheetDrawing" xmlns:a="http://schemas.openxmlformats.org/drawingml/2006/main">
  <xdr:twoCellAnchor editAs="oneCell">
    <xdr:from>
      <xdr:col>5</xdr:col>
      <xdr:colOff>2605768</xdr:colOff>
      <xdr:row>0</xdr:row>
      <xdr:rowOff>34360</xdr:rowOff>
    </xdr:from>
    <xdr:to>
      <xdr:col>7</xdr:col>
      <xdr:colOff>265000</xdr:colOff>
      <xdr:row>5</xdr:row>
      <xdr:rowOff>67697</xdr:rowOff>
    </xdr:to>
    <xdr:pic>
      <xdr:nvPicPr>
        <xdr:cNvPr id="9" name="Imagen 8"/>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80424" y="34360"/>
          <a:ext cx="2362201" cy="1200150"/>
        </a:xfrm>
        <a:prstGeom prst="rect">
          <a:avLst/>
        </a:prstGeom>
        <a:noFill/>
        <a:ln>
          <a:noFill/>
        </a:ln>
      </xdr:spPr>
    </xdr:pic>
    <xdr:clientData/>
  </xdr:twoCellAnchor>
  <xdr:twoCellAnchor editAs="oneCell">
    <xdr:from>
      <xdr:col>0</xdr:col>
      <xdr:colOff>392905</xdr:colOff>
      <xdr:row>1</xdr:row>
      <xdr:rowOff>35718</xdr:rowOff>
    </xdr:from>
    <xdr:to>
      <xdr:col>1</xdr:col>
      <xdr:colOff>523873</xdr:colOff>
      <xdr:row>3</xdr:row>
      <xdr:rowOff>151176</xdr:rowOff>
    </xdr:to>
    <xdr:pic>
      <xdr:nvPicPr>
        <xdr:cNvPr id="5" name="Imagen 4" descr="Resultado de imagen para graficos mipg">
          <a:hlinkClick xmlns:r="http://schemas.openxmlformats.org/officeDocument/2006/relationships" r:id="rId2"/>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92905" y="202406"/>
          <a:ext cx="583406" cy="6155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27</xdr:col>
      <xdr:colOff>357187</xdr:colOff>
      <xdr:row>1</xdr:row>
      <xdr:rowOff>11907</xdr:rowOff>
    </xdr:from>
    <xdr:to>
      <xdr:col>34</xdr:col>
      <xdr:colOff>738188</xdr:colOff>
      <xdr:row>3</xdr:row>
      <xdr:rowOff>158898</xdr:rowOff>
    </xdr:to>
    <xdr:pic>
      <xdr:nvPicPr>
        <xdr:cNvPr id="2" name="Imagen 1">
          <a:hlinkClick xmlns:r="http://schemas.openxmlformats.org/officeDocument/2006/relationships" r:id="rId4"/>
        </xdr:cNvPr>
        <xdr:cNvPicPr>
          <a:picLocks noChangeAspect="1"/>
        </xdr:cNvPicPr>
      </xdr:nvPicPr>
      <xdr:blipFill>
        <a:blip xmlns:r="http://schemas.openxmlformats.org/officeDocument/2006/relationships" r:embed="rId5"/>
        <a:stretch>
          <a:fillRect/>
        </a:stretch>
      </xdr:blipFill>
      <xdr:spPr>
        <a:xfrm>
          <a:off x="39909750" y="178595"/>
          <a:ext cx="738188" cy="647053"/>
        </a:xfrm>
        <a:prstGeom prst="rect">
          <a:avLst/>
        </a:prstGeom>
      </xdr:spPr>
    </xdr:pic>
    <xdr:clientData/>
  </xdr:twoCellAnchor>
  <xdr:oneCellAnchor>
    <xdr:from>
      <xdr:col>10</xdr:col>
      <xdr:colOff>559593</xdr:colOff>
      <xdr:row>1</xdr:row>
      <xdr:rowOff>47625</xdr:rowOff>
    </xdr:from>
    <xdr:ext cx="583406" cy="615520"/>
    <xdr:pic>
      <xdr:nvPicPr>
        <xdr:cNvPr id="10" name="Imagen 9" descr="Resultado de imagen para graficos mipg">
          <a:hlinkClick xmlns:r="http://schemas.openxmlformats.org/officeDocument/2006/relationships" r:id="rId2"/>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1633656" y="214313"/>
          <a:ext cx="583406" cy="6155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31</xdr:col>
      <xdr:colOff>393586</xdr:colOff>
      <xdr:row>0</xdr:row>
      <xdr:rowOff>93890</xdr:rowOff>
    </xdr:from>
    <xdr:ext cx="2362201" cy="1200150"/>
    <xdr:pic>
      <xdr:nvPicPr>
        <xdr:cNvPr id="11" name="Imagen 10"/>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863305" y="93890"/>
          <a:ext cx="2362201" cy="1200150"/>
        </a:xfrm>
        <a:prstGeom prst="rect">
          <a:avLst/>
        </a:prstGeom>
        <a:noFill/>
        <a:ln>
          <a:noFill/>
        </a:ln>
      </xdr:spPr>
    </xdr:pic>
    <xdr:clientData/>
  </xdr:oneCellAnchor>
  <xdr:oneCellAnchor>
    <xdr:from>
      <xdr:col>25</xdr:col>
      <xdr:colOff>488155</xdr:colOff>
      <xdr:row>1</xdr:row>
      <xdr:rowOff>35718</xdr:rowOff>
    </xdr:from>
    <xdr:ext cx="583406" cy="615520"/>
    <xdr:pic>
      <xdr:nvPicPr>
        <xdr:cNvPr id="12" name="Imagen 11" descr="Resultado de imagen para graficos mipg">
          <a:hlinkClick xmlns:r="http://schemas.openxmlformats.org/officeDocument/2006/relationships" r:id="rId2"/>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8457186" y="202406"/>
          <a:ext cx="583406" cy="6155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2</xdr:col>
      <xdr:colOff>678656</xdr:colOff>
      <xdr:row>1</xdr:row>
      <xdr:rowOff>23812</xdr:rowOff>
    </xdr:from>
    <xdr:to>
      <xdr:col>2</xdr:col>
      <xdr:colOff>1257966</xdr:colOff>
      <xdr:row>3</xdr:row>
      <xdr:rowOff>142875</xdr:rowOff>
    </xdr:to>
    <xdr:pic>
      <xdr:nvPicPr>
        <xdr:cNvPr id="3" name="Imagen 2">
          <a:hlinkClick xmlns:r="http://schemas.openxmlformats.org/officeDocument/2006/relationships" r:id="rId6"/>
        </xdr:cNvPr>
        <xdr:cNvPicPr>
          <a:picLocks noChangeAspect="1"/>
        </xdr:cNvPicPr>
      </xdr:nvPicPr>
      <xdr:blipFill>
        <a:blip xmlns:r="http://schemas.openxmlformats.org/officeDocument/2006/relationships" r:embed="rId7"/>
        <a:stretch>
          <a:fillRect/>
        </a:stretch>
      </xdr:blipFill>
      <xdr:spPr>
        <a:xfrm>
          <a:off x="2131219" y="190500"/>
          <a:ext cx="579310" cy="61912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628650</xdr:colOff>
      <xdr:row>0</xdr:row>
      <xdr:rowOff>104775</xdr:rowOff>
    </xdr:from>
    <xdr:to>
      <xdr:col>2</xdr:col>
      <xdr:colOff>2357438</xdr:colOff>
      <xdr:row>6</xdr:row>
      <xdr:rowOff>161925</xdr:rowOff>
    </xdr:to>
    <xdr:pic>
      <xdr:nvPicPr>
        <xdr:cNvPr id="2" name="Imagen 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28650" y="104775"/>
          <a:ext cx="2362201" cy="1200150"/>
        </a:xfrm>
        <a:prstGeom prst="rect">
          <a:avLst/>
        </a:prstGeom>
        <a:noFill/>
        <a:ln>
          <a:noFill/>
        </a:ln>
      </xdr:spPr>
    </xdr:pic>
    <xdr:clientData/>
  </xdr:twoCellAnchor>
  <xdr:oneCellAnchor>
    <xdr:from>
      <xdr:col>3</xdr:col>
      <xdr:colOff>190499</xdr:colOff>
      <xdr:row>1</xdr:row>
      <xdr:rowOff>71438</xdr:rowOff>
    </xdr:from>
    <xdr:ext cx="583406" cy="615520"/>
    <xdr:pic>
      <xdr:nvPicPr>
        <xdr:cNvPr id="3" name="Imagen 2" descr="Resultado de imagen para graficos mipg">
          <a:hlinkClick xmlns:r="http://schemas.openxmlformats.org/officeDocument/2006/relationships" r:id="rId2"/>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929187" y="261938"/>
          <a:ext cx="583406" cy="6155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95250</xdr:colOff>
      <xdr:row>0</xdr:row>
      <xdr:rowOff>166687</xdr:rowOff>
    </xdr:from>
    <xdr:ext cx="577332" cy="738187"/>
    <xdr:pic>
      <xdr:nvPicPr>
        <xdr:cNvPr id="9" name="Imagen 8" descr="Resultado de imagen para graficos mipg">
          <a:hlinkClick xmlns:r="http://schemas.openxmlformats.org/officeDocument/2006/relationships" r:id="rId4"/>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572250" y="166687"/>
          <a:ext cx="577332" cy="73818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3.xml><?xml version="1.0" encoding="utf-8"?>
<xdr:wsDr xmlns:xdr="http://schemas.openxmlformats.org/drawingml/2006/spreadsheetDrawing" xmlns:a="http://schemas.openxmlformats.org/drawingml/2006/main">
  <xdr:twoCellAnchor editAs="oneCell">
    <xdr:from>
      <xdr:col>17</xdr:col>
      <xdr:colOff>357187</xdr:colOff>
      <xdr:row>9</xdr:row>
      <xdr:rowOff>0</xdr:rowOff>
    </xdr:from>
    <xdr:to>
      <xdr:col>18</xdr:col>
      <xdr:colOff>352424</xdr:colOff>
      <xdr:row>9</xdr:row>
      <xdr:rowOff>613139</xdr:rowOff>
    </xdr:to>
    <xdr:pic>
      <xdr:nvPicPr>
        <xdr:cNvPr id="9" name="Imagen 8" descr="Resultado de imagen para graficos mipg">
          <a:hlinkClick xmlns:r="http://schemas.openxmlformats.org/officeDocument/2006/relationships" r:id="rId1"/>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596312" y="1964531"/>
          <a:ext cx="578643" cy="6131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4.xml><?xml version="1.0" encoding="utf-8"?>
<xdr:wsDr xmlns:xdr="http://schemas.openxmlformats.org/drawingml/2006/spreadsheetDrawing" xmlns:a="http://schemas.openxmlformats.org/drawingml/2006/main">
  <xdr:oneCellAnchor>
    <xdr:from>
      <xdr:col>2</xdr:col>
      <xdr:colOff>714375</xdr:colOff>
      <xdr:row>40</xdr:row>
      <xdr:rowOff>16669</xdr:rowOff>
    </xdr:from>
    <xdr:ext cx="577332" cy="738187"/>
    <xdr:pic>
      <xdr:nvPicPr>
        <xdr:cNvPr id="4" name="Imagen 3" descr="Resultado de imagen para graficos mipg">
          <a:hlinkClick xmlns:r="http://schemas.openxmlformats.org/officeDocument/2006/relationships" r:id="rId1"/>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41094" y="7077075"/>
          <a:ext cx="577332" cy="73818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654842</xdr:colOff>
      <xdr:row>46</xdr:row>
      <xdr:rowOff>59531</xdr:rowOff>
    </xdr:from>
    <xdr:ext cx="583406" cy="610757"/>
    <xdr:pic>
      <xdr:nvPicPr>
        <xdr:cNvPr id="5" name="Imagen 4" descr="Resultado de imagen para graficos mipg">
          <a:hlinkClick xmlns:r="http://schemas.openxmlformats.org/officeDocument/2006/relationships" r:id="rId3"/>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881561" y="8036719"/>
          <a:ext cx="583406" cy="61075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607219</xdr:colOff>
      <xdr:row>53</xdr:row>
      <xdr:rowOff>23812</xdr:rowOff>
    </xdr:from>
    <xdr:ext cx="809625" cy="815482"/>
    <xdr:pic>
      <xdr:nvPicPr>
        <xdr:cNvPr id="8" name="Gráfico 2" descr="Lista de comprobación">
          <a:hlinkClick xmlns:r="http://schemas.openxmlformats.org/officeDocument/2006/relationships" r:id="rId5"/>
          <a:extLst>
            <a:ext uri="{FF2B5EF4-FFF2-40B4-BE49-F238E27FC236}">
              <a16:creationId xmlns:a16="http://schemas.microsoft.com/office/drawing/2014/main" xmlns="" id="{00000000-0008-0000-0100-000003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 uri="{96DAC541-7B7A-43D3-8B79-37D633B846F1}">
              <asvg:svgBlip xmlns:asvg="http://schemas.microsoft.com/office/drawing/2016/SVG/main" xmlns="" r:embed="rId11"/>
            </a:ext>
          </a:extLst>
        </a:blip>
        <a:stretch>
          <a:fillRect/>
        </a:stretch>
      </xdr:blipFill>
      <xdr:spPr>
        <a:xfrm>
          <a:off x="4833938" y="7715250"/>
          <a:ext cx="809625" cy="815482"/>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10</xdr:col>
      <xdr:colOff>309562</xdr:colOff>
      <xdr:row>82</xdr:row>
      <xdr:rowOff>0</xdr:rowOff>
    </xdr:from>
    <xdr:to>
      <xdr:col>10</xdr:col>
      <xdr:colOff>309562</xdr:colOff>
      <xdr:row>87</xdr:row>
      <xdr:rowOff>21431</xdr:rowOff>
    </xdr:to>
    <xdr:pic>
      <xdr:nvPicPr>
        <xdr:cNvPr id="4" name="Gráfico 2" descr="Lista de comprobación">
          <a:hlinkClick xmlns:r="http://schemas.openxmlformats.org/officeDocument/2006/relationships" r:id="rId1"/>
          <a:extLst>
            <a:ext uri="{FF2B5EF4-FFF2-40B4-BE49-F238E27FC236}">
              <a16:creationId xmlns="" xmlns:a16="http://schemas.microsoft.com/office/drawing/2014/main" id="{00000000-0008-0000-01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 xmlns:asvg="http://schemas.microsoft.com/office/drawing/2016/SVG/main" r:embed="rId3"/>
            </a:ext>
          </a:extLst>
        </a:blip>
        <a:stretch>
          <a:fillRect/>
        </a:stretch>
      </xdr:blipFill>
      <xdr:spPr>
        <a:xfrm>
          <a:off x="6605587" y="17233107"/>
          <a:ext cx="914400" cy="926306"/>
        </a:xfrm>
        <a:prstGeom prst="rect">
          <a:avLst/>
        </a:prstGeom>
      </xdr:spPr>
    </xdr:pic>
    <xdr:clientData/>
  </xdr:twoCellAnchor>
  <xdr:twoCellAnchor editAs="oneCell">
    <xdr:from>
      <xdr:col>8</xdr:col>
      <xdr:colOff>0</xdr:colOff>
      <xdr:row>1</xdr:row>
      <xdr:rowOff>95250</xdr:rowOff>
    </xdr:from>
    <xdr:to>
      <xdr:col>8</xdr:col>
      <xdr:colOff>0</xdr:colOff>
      <xdr:row>5</xdr:row>
      <xdr:rowOff>123662</xdr:rowOff>
    </xdr:to>
    <xdr:pic>
      <xdr:nvPicPr>
        <xdr:cNvPr id="5" name="Imagen 4">
          <a:extLst>
            <a:ext uri="{FF2B5EF4-FFF2-40B4-BE49-F238E27FC236}">
              <a16:creationId xmlns="" xmlns:a16="http://schemas.microsoft.com/office/drawing/2014/main" id="{5EB47C0D-970B-4711-9D8B-0F0D5CD8ACF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772025" y="180975"/>
          <a:ext cx="3960000" cy="957099"/>
        </a:xfrm>
        <a:prstGeom prst="rect">
          <a:avLst/>
        </a:prstGeom>
      </xdr:spPr>
    </xdr:pic>
    <xdr:clientData/>
  </xdr:twoCellAnchor>
  <xdr:oneCellAnchor>
    <xdr:from>
      <xdr:col>8</xdr:col>
      <xdr:colOff>119063</xdr:colOff>
      <xdr:row>83</xdr:row>
      <xdr:rowOff>166687</xdr:rowOff>
    </xdr:from>
    <xdr:ext cx="577332" cy="738187"/>
    <xdr:pic>
      <xdr:nvPicPr>
        <xdr:cNvPr id="14" name="Imagen 13" descr="Resultado de imagen para graficos mipg">
          <a:hlinkClick xmlns:r="http://schemas.openxmlformats.org/officeDocument/2006/relationships" r:id="rId5"/>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8529638" y="4700587"/>
          <a:ext cx="577332" cy="73818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107155</xdr:colOff>
      <xdr:row>89</xdr:row>
      <xdr:rowOff>0</xdr:rowOff>
    </xdr:from>
    <xdr:ext cx="583406" cy="610757"/>
    <xdr:pic>
      <xdr:nvPicPr>
        <xdr:cNvPr id="15" name="Imagen 14" descr="Resultado de imagen para graficos mipg">
          <a:hlinkClick xmlns:r="http://schemas.openxmlformats.org/officeDocument/2006/relationships" r:id="rId1"/>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8517730" y="5676900"/>
          <a:ext cx="583406" cy="61075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607219</xdr:colOff>
      <xdr:row>94</xdr:row>
      <xdr:rowOff>107157</xdr:rowOff>
    </xdr:from>
    <xdr:ext cx="809625" cy="815482"/>
    <xdr:pic>
      <xdr:nvPicPr>
        <xdr:cNvPr id="10" name="Gráfico 2" descr="Lista de comprobación">
          <a:hlinkClick xmlns:r="http://schemas.openxmlformats.org/officeDocument/2006/relationships" r:id="rId8"/>
          <a:extLst>
            <a:ext uri="{FF2B5EF4-FFF2-40B4-BE49-F238E27FC236}">
              <a16:creationId xmlns:a16="http://schemas.microsoft.com/office/drawing/2014/main" xmlns="" id="{00000000-0008-0000-0100-000003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 uri="{96DAC541-7B7A-43D3-8B79-37D633B846F1}">
              <asvg:svgBlip xmlns:asvg="http://schemas.microsoft.com/office/drawing/2016/SVG/main" xmlns="" r:embed="rId11"/>
            </a:ext>
          </a:extLst>
        </a:blip>
        <a:stretch>
          <a:fillRect/>
        </a:stretch>
      </xdr:blipFill>
      <xdr:spPr>
        <a:xfrm>
          <a:off x="4024313" y="24919782"/>
          <a:ext cx="809625" cy="815482"/>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oneCellAnchor>
    <xdr:from>
      <xdr:col>14</xdr:col>
      <xdr:colOff>119063</xdr:colOff>
      <xdr:row>23</xdr:row>
      <xdr:rowOff>166687</xdr:rowOff>
    </xdr:from>
    <xdr:ext cx="577332" cy="738187"/>
    <xdr:pic>
      <xdr:nvPicPr>
        <xdr:cNvPr id="9" name="Imagen 8" descr="Resultado de imagen para graficos mipg">
          <a:hlinkClick xmlns:r="http://schemas.openxmlformats.org/officeDocument/2006/relationships" r:id="rId1"/>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711238" y="5995987"/>
          <a:ext cx="577332" cy="73818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14</xdr:col>
      <xdr:colOff>107155</xdr:colOff>
      <xdr:row>29</xdr:row>
      <xdr:rowOff>0</xdr:rowOff>
    </xdr:from>
    <xdr:ext cx="583406" cy="610757"/>
    <xdr:pic>
      <xdr:nvPicPr>
        <xdr:cNvPr id="10" name="Imagen 9" descr="Resultado de imagen para graficos mipg">
          <a:hlinkClick xmlns:r="http://schemas.openxmlformats.org/officeDocument/2006/relationships" r:id="rId3"/>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3699330" y="6972300"/>
          <a:ext cx="583406" cy="61075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1</xdr:col>
      <xdr:colOff>142875</xdr:colOff>
      <xdr:row>3</xdr:row>
      <xdr:rowOff>30957</xdr:rowOff>
    </xdr:from>
    <xdr:to>
      <xdr:col>11</xdr:col>
      <xdr:colOff>182588</xdr:colOff>
      <xdr:row>38</xdr:row>
      <xdr:rowOff>59533</xdr:rowOff>
    </xdr:to>
    <xdr:grpSp>
      <xdr:nvGrpSpPr>
        <xdr:cNvPr id="4" name="Grupo 3"/>
        <xdr:cNvGrpSpPr/>
      </xdr:nvGrpSpPr>
      <xdr:grpSpPr>
        <a:xfrm>
          <a:off x="309563" y="757238"/>
          <a:ext cx="7076306" cy="6696076"/>
          <a:chOff x="309563" y="757238"/>
          <a:chExt cx="7076306" cy="6696076"/>
        </a:xfrm>
      </xdr:grpSpPr>
      <xdr:pic>
        <xdr:nvPicPr>
          <xdr:cNvPr id="2" name="Imagen 1" descr="Resultado de imagen para mipg"/>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09563" y="757238"/>
            <a:ext cx="7076306" cy="6696076"/>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3" name="CuadroTexto 2"/>
          <xdr:cNvSpPr txBox="1"/>
        </xdr:nvSpPr>
        <xdr:spPr>
          <a:xfrm>
            <a:off x="2631285" y="7274718"/>
            <a:ext cx="1345406" cy="109728"/>
          </a:xfrm>
          <a:prstGeom prst="rect">
            <a:avLst/>
          </a:prstGeom>
          <a:solidFill>
            <a:schemeClr val="accent2"/>
          </a:solidFill>
          <a:ln w="9525" cmpd="sng">
            <a:solidFill>
              <a:schemeClr val="accent2"/>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s-ES" sz="1000" baseline="0">
                <a:solidFill>
                  <a:schemeClr val="bg1"/>
                </a:solidFill>
              </a:rPr>
              <a:t>   </a:t>
            </a:r>
            <a:r>
              <a:rPr lang="es-ES" sz="1000">
                <a:solidFill>
                  <a:schemeClr val="bg1"/>
                </a:solidFill>
              </a:rPr>
              <a:t> Mejora</a:t>
            </a:r>
            <a:r>
              <a:rPr lang="es-ES" sz="1000" baseline="0">
                <a:solidFill>
                  <a:schemeClr val="bg1"/>
                </a:solidFill>
              </a:rPr>
              <a:t> Normativa</a:t>
            </a:r>
            <a:endParaRPr lang="es-ES" sz="1000">
              <a:solidFill>
                <a:schemeClr val="bg1"/>
              </a:solidFill>
            </a:endParaRPr>
          </a:p>
        </xdr:txBody>
      </xdr:sp>
    </xdr:grpSp>
    <xdr:clientData/>
  </xdr:twoCellAnchor>
  <xdr:oneCellAnchor>
    <xdr:from>
      <xdr:col>14</xdr:col>
      <xdr:colOff>47625</xdr:colOff>
      <xdr:row>34</xdr:row>
      <xdr:rowOff>154781</xdr:rowOff>
    </xdr:from>
    <xdr:ext cx="809625" cy="815482"/>
    <xdr:pic>
      <xdr:nvPicPr>
        <xdr:cNvPr id="8" name="Gráfico 2" descr="Lista de comprobación">
          <a:hlinkClick xmlns:r="http://schemas.openxmlformats.org/officeDocument/2006/relationships" r:id="rId6"/>
          <a:extLst>
            <a:ext uri="{FF2B5EF4-FFF2-40B4-BE49-F238E27FC236}">
              <a16:creationId xmlns:a16="http://schemas.microsoft.com/office/drawing/2014/main" xmlns="" id="{00000000-0008-0000-0100-000003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 uri="{96DAC541-7B7A-43D3-8B79-37D633B846F1}">
              <asvg:svgBlip xmlns:asvg="http://schemas.microsoft.com/office/drawing/2016/SVG/main" xmlns="" r:embed="rId11"/>
            </a:ext>
          </a:extLst>
        </a:blip>
        <a:stretch>
          <a:fillRect/>
        </a:stretch>
      </xdr:blipFill>
      <xdr:spPr>
        <a:xfrm>
          <a:off x="8465344" y="6786562"/>
          <a:ext cx="809625" cy="815482"/>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twoCellAnchor editAs="oneCell">
    <xdr:from>
      <xdr:col>2</xdr:col>
      <xdr:colOff>47624</xdr:colOff>
      <xdr:row>3</xdr:row>
      <xdr:rowOff>59534</xdr:rowOff>
    </xdr:from>
    <xdr:to>
      <xdr:col>10</xdr:col>
      <xdr:colOff>314324</xdr:colOff>
      <xdr:row>25</xdr:row>
      <xdr:rowOff>53971</xdr:rowOff>
    </xdr:to>
    <xdr:pic>
      <xdr:nvPicPr>
        <xdr:cNvPr id="3" name="Imagen 2"/>
        <xdr:cNvPicPr>
          <a:picLocks noChangeAspect="1"/>
        </xdr:cNvPicPr>
      </xdr:nvPicPr>
      <xdr:blipFill>
        <a:blip xmlns:r="http://schemas.openxmlformats.org/officeDocument/2006/relationships" r:embed="rId1"/>
        <a:stretch>
          <a:fillRect/>
        </a:stretch>
      </xdr:blipFill>
      <xdr:spPr>
        <a:xfrm>
          <a:off x="392905" y="559597"/>
          <a:ext cx="7315200" cy="4185437"/>
        </a:xfrm>
        <a:prstGeom prst="rect">
          <a:avLst/>
        </a:prstGeom>
        <a:ln>
          <a:solidFill>
            <a:schemeClr val="tx1"/>
          </a:solidFill>
        </a:ln>
      </xdr:spPr>
    </xdr:pic>
    <xdr:clientData/>
  </xdr:twoCellAnchor>
  <xdr:twoCellAnchor editAs="oneCell">
    <xdr:from>
      <xdr:col>10</xdr:col>
      <xdr:colOff>566017</xdr:colOff>
      <xdr:row>3</xdr:row>
      <xdr:rowOff>47626</xdr:rowOff>
    </xdr:from>
    <xdr:to>
      <xdr:col>18</xdr:col>
      <xdr:colOff>845344</xdr:colOff>
      <xdr:row>25</xdr:row>
      <xdr:rowOff>47626</xdr:rowOff>
    </xdr:to>
    <xdr:pic>
      <xdr:nvPicPr>
        <xdr:cNvPr id="4" name="Imagen 3"/>
        <xdr:cNvPicPr>
          <a:picLocks noChangeAspect="1"/>
        </xdr:cNvPicPr>
      </xdr:nvPicPr>
      <xdr:blipFill>
        <a:blip xmlns:r="http://schemas.openxmlformats.org/officeDocument/2006/relationships" r:embed="rId2"/>
        <a:stretch>
          <a:fillRect/>
        </a:stretch>
      </xdr:blipFill>
      <xdr:spPr>
        <a:xfrm>
          <a:off x="7959798" y="547689"/>
          <a:ext cx="7327827" cy="4191000"/>
        </a:xfrm>
        <a:prstGeom prst="rect">
          <a:avLst/>
        </a:prstGeom>
        <a:ln>
          <a:solidFill>
            <a:schemeClr val="tx1"/>
          </a:solidFill>
        </a:ln>
      </xdr:spPr>
    </xdr:pic>
    <xdr:clientData/>
  </xdr:twoCellAnchor>
  <xdr:twoCellAnchor editAs="oneCell">
    <xdr:from>
      <xdr:col>2</xdr:col>
      <xdr:colOff>47624</xdr:colOff>
      <xdr:row>25</xdr:row>
      <xdr:rowOff>123489</xdr:rowOff>
    </xdr:from>
    <xdr:to>
      <xdr:col>10</xdr:col>
      <xdr:colOff>314324</xdr:colOff>
      <xdr:row>48</xdr:row>
      <xdr:rowOff>63772</xdr:rowOff>
    </xdr:to>
    <xdr:pic>
      <xdr:nvPicPr>
        <xdr:cNvPr id="5" name="Imagen 4"/>
        <xdr:cNvPicPr>
          <a:picLocks noChangeAspect="1"/>
        </xdr:cNvPicPr>
      </xdr:nvPicPr>
      <xdr:blipFill>
        <a:blip xmlns:r="http://schemas.openxmlformats.org/officeDocument/2006/relationships" r:embed="rId3"/>
        <a:stretch>
          <a:fillRect/>
        </a:stretch>
      </xdr:blipFill>
      <xdr:spPr>
        <a:xfrm>
          <a:off x="392905" y="4814552"/>
          <a:ext cx="7315200" cy="4321783"/>
        </a:xfrm>
        <a:prstGeom prst="rect">
          <a:avLst/>
        </a:prstGeom>
        <a:ln>
          <a:solidFill>
            <a:schemeClr val="tx1"/>
          </a:solidFill>
        </a:ln>
      </xdr:spPr>
    </xdr:pic>
    <xdr:clientData/>
  </xdr:twoCellAnchor>
  <xdr:twoCellAnchor editAs="oneCell">
    <xdr:from>
      <xdr:col>22</xdr:col>
      <xdr:colOff>119063</xdr:colOff>
      <xdr:row>32</xdr:row>
      <xdr:rowOff>166687</xdr:rowOff>
    </xdr:from>
    <xdr:to>
      <xdr:col>22</xdr:col>
      <xdr:colOff>696395</xdr:colOff>
      <xdr:row>36</xdr:row>
      <xdr:rowOff>142874</xdr:rowOff>
    </xdr:to>
    <xdr:pic>
      <xdr:nvPicPr>
        <xdr:cNvPr id="7" name="Imagen 6" descr="Resultado de imagen para graficos mipg">
          <a:hlinkClick xmlns:r="http://schemas.openxmlformats.org/officeDocument/2006/relationships" r:id="rId4"/>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3180219" y="6417468"/>
          <a:ext cx="577332" cy="7381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107155</xdr:colOff>
      <xdr:row>38</xdr:row>
      <xdr:rowOff>0</xdr:rowOff>
    </xdr:from>
    <xdr:to>
      <xdr:col>22</xdr:col>
      <xdr:colOff>690561</xdr:colOff>
      <xdr:row>41</xdr:row>
      <xdr:rowOff>39257</xdr:rowOff>
    </xdr:to>
    <xdr:pic>
      <xdr:nvPicPr>
        <xdr:cNvPr id="6" name="Imagen 5" descr="Resultado de imagen para graficos mipg">
          <a:hlinkClick xmlns:r="http://schemas.openxmlformats.org/officeDocument/2006/relationships" r:id="rId6"/>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3168311" y="7393781"/>
          <a:ext cx="583406" cy="6107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523874</xdr:colOff>
      <xdr:row>25</xdr:row>
      <xdr:rowOff>71438</xdr:rowOff>
    </xdr:from>
    <xdr:to>
      <xdr:col>19</xdr:col>
      <xdr:colOff>35719</xdr:colOff>
      <xdr:row>48</xdr:row>
      <xdr:rowOff>185260</xdr:rowOff>
    </xdr:to>
    <xdr:pic>
      <xdr:nvPicPr>
        <xdr:cNvPr id="2" name="Imagen 1"/>
        <xdr:cNvPicPr>
          <a:picLocks noChangeAspect="1"/>
        </xdr:cNvPicPr>
      </xdr:nvPicPr>
      <xdr:blipFill>
        <a:blip xmlns:r="http://schemas.openxmlformats.org/officeDocument/2006/relationships" r:embed="rId8"/>
        <a:stretch>
          <a:fillRect/>
        </a:stretch>
      </xdr:blipFill>
      <xdr:spPr>
        <a:xfrm>
          <a:off x="7881937" y="4762501"/>
          <a:ext cx="7441407" cy="4495322"/>
        </a:xfrm>
        <a:prstGeom prst="rect">
          <a:avLst/>
        </a:prstGeom>
      </xdr:spPr>
    </xdr:pic>
    <xdr:clientData/>
  </xdr:twoCellAnchor>
  <xdr:oneCellAnchor>
    <xdr:from>
      <xdr:col>22</xdr:col>
      <xdr:colOff>83344</xdr:colOff>
      <xdr:row>43</xdr:row>
      <xdr:rowOff>154781</xdr:rowOff>
    </xdr:from>
    <xdr:ext cx="809625" cy="815482"/>
    <xdr:pic>
      <xdr:nvPicPr>
        <xdr:cNvPr id="11" name="Gráfico 2" descr="Lista de comprobación">
          <a:hlinkClick xmlns:r="http://schemas.openxmlformats.org/officeDocument/2006/relationships" r:id="rId9"/>
          <a:extLst>
            <a:ext uri="{FF2B5EF4-FFF2-40B4-BE49-F238E27FC236}">
              <a16:creationId xmlns:a16="http://schemas.microsoft.com/office/drawing/2014/main" xmlns="" id="{00000000-0008-0000-0100-000003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 uri="{96DAC541-7B7A-43D3-8B79-37D633B846F1}">
              <asvg:svgBlip xmlns:asvg="http://schemas.microsoft.com/office/drawing/2016/SVG/main" xmlns="" r:embed="rId11"/>
            </a:ext>
          </a:extLst>
        </a:blip>
        <a:stretch>
          <a:fillRect/>
        </a:stretch>
      </xdr:blipFill>
      <xdr:spPr>
        <a:xfrm>
          <a:off x="16609219" y="8274844"/>
          <a:ext cx="809625" cy="815482"/>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twoCellAnchor editAs="oneCell">
    <xdr:from>
      <xdr:col>2</xdr:col>
      <xdr:colOff>50004</xdr:colOff>
      <xdr:row>3</xdr:row>
      <xdr:rowOff>71437</xdr:rowOff>
    </xdr:from>
    <xdr:to>
      <xdr:col>10</xdr:col>
      <xdr:colOff>316704</xdr:colOff>
      <xdr:row>25</xdr:row>
      <xdr:rowOff>47401</xdr:rowOff>
    </xdr:to>
    <xdr:pic>
      <xdr:nvPicPr>
        <xdr:cNvPr id="3" name="Imagen 2"/>
        <xdr:cNvPicPr>
          <a:picLocks noChangeAspect="1"/>
        </xdr:cNvPicPr>
      </xdr:nvPicPr>
      <xdr:blipFill>
        <a:blip xmlns:r="http://schemas.openxmlformats.org/officeDocument/2006/relationships" r:embed="rId1"/>
        <a:stretch>
          <a:fillRect/>
        </a:stretch>
      </xdr:blipFill>
      <xdr:spPr>
        <a:xfrm>
          <a:off x="359567" y="583406"/>
          <a:ext cx="7315200" cy="4166964"/>
        </a:xfrm>
        <a:prstGeom prst="rect">
          <a:avLst/>
        </a:prstGeom>
        <a:ln>
          <a:solidFill>
            <a:schemeClr val="tx1"/>
          </a:solidFill>
        </a:ln>
      </xdr:spPr>
    </xdr:pic>
    <xdr:clientData/>
  </xdr:twoCellAnchor>
  <xdr:twoCellAnchor editAs="oneCell">
    <xdr:from>
      <xdr:col>10</xdr:col>
      <xdr:colOff>595309</xdr:colOff>
      <xdr:row>3</xdr:row>
      <xdr:rowOff>83343</xdr:rowOff>
    </xdr:from>
    <xdr:to>
      <xdr:col>18</xdr:col>
      <xdr:colOff>869155</xdr:colOff>
      <xdr:row>25</xdr:row>
      <xdr:rowOff>59531</xdr:rowOff>
    </xdr:to>
    <xdr:pic>
      <xdr:nvPicPr>
        <xdr:cNvPr id="4" name="Imagen 3"/>
        <xdr:cNvPicPr>
          <a:picLocks/>
        </xdr:cNvPicPr>
      </xdr:nvPicPr>
      <xdr:blipFill rotWithShape="1">
        <a:blip xmlns:r="http://schemas.openxmlformats.org/officeDocument/2006/relationships" r:embed="rId2"/>
        <a:srcRect l="721" t="1447" r="1680"/>
        <a:stretch/>
      </xdr:blipFill>
      <xdr:spPr>
        <a:xfrm>
          <a:off x="7953372" y="595312"/>
          <a:ext cx="7322346" cy="4167188"/>
        </a:xfrm>
        <a:prstGeom prst="rect">
          <a:avLst/>
        </a:prstGeom>
        <a:ln>
          <a:solidFill>
            <a:schemeClr val="tx1"/>
          </a:solidFill>
        </a:ln>
      </xdr:spPr>
    </xdr:pic>
    <xdr:clientData/>
  </xdr:twoCellAnchor>
  <xdr:twoCellAnchor editAs="oneCell">
    <xdr:from>
      <xdr:col>17</xdr:col>
      <xdr:colOff>119063</xdr:colOff>
      <xdr:row>33</xdr:row>
      <xdr:rowOff>166687</xdr:rowOff>
    </xdr:from>
    <xdr:to>
      <xdr:col>17</xdr:col>
      <xdr:colOff>696395</xdr:colOff>
      <xdr:row>37</xdr:row>
      <xdr:rowOff>142874</xdr:rowOff>
    </xdr:to>
    <xdr:pic>
      <xdr:nvPicPr>
        <xdr:cNvPr id="6" name="Imagen 5" descr="Resultado de imagen para graficos mipg">
          <a:hlinkClick xmlns:r="http://schemas.openxmlformats.org/officeDocument/2006/relationships" r:id="rId3"/>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3939838" y="6405562"/>
          <a:ext cx="577332" cy="7381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107155</xdr:colOff>
      <xdr:row>39</xdr:row>
      <xdr:rowOff>0</xdr:rowOff>
    </xdr:from>
    <xdr:to>
      <xdr:col>17</xdr:col>
      <xdr:colOff>690561</xdr:colOff>
      <xdr:row>42</xdr:row>
      <xdr:rowOff>39257</xdr:rowOff>
    </xdr:to>
    <xdr:pic>
      <xdr:nvPicPr>
        <xdr:cNvPr id="7" name="Imagen 6" descr="Resultado de imagen para graficos mipg">
          <a:hlinkClick xmlns:r="http://schemas.openxmlformats.org/officeDocument/2006/relationships" r:id="rId5"/>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3927930" y="7381875"/>
          <a:ext cx="583406" cy="6107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83343</xdr:colOff>
      <xdr:row>25</xdr:row>
      <xdr:rowOff>142874</xdr:rowOff>
    </xdr:from>
    <xdr:to>
      <xdr:col>10</xdr:col>
      <xdr:colOff>369093</xdr:colOff>
      <xdr:row>47</xdr:row>
      <xdr:rowOff>190499</xdr:rowOff>
    </xdr:to>
    <xdr:pic>
      <xdr:nvPicPr>
        <xdr:cNvPr id="2" name="Imagen 1"/>
        <xdr:cNvPicPr>
          <a:picLocks noChangeAspect="1"/>
        </xdr:cNvPicPr>
      </xdr:nvPicPr>
      <xdr:blipFill>
        <a:blip xmlns:r="http://schemas.openxmlformats.org/officeDocument/2006/relationships" r:embed="rId7"/>
        <a:stretch>
          <a:fillRect/>
        </a:stretch>
      </xdr:blipFill>
      <xdr:spPr>
        <a:xfrm>
          <a:off x="392906" y="4845843"/>
          <a:ext cx="7334250" cy="4238625"/>
        </a:xfrm>
        <a:prstGeom prst="rect">
          <a:avLst/>
        </a:prstGeom>
      </xdr:spPr>
    </xdr:pic>
    <xdr:clientData/>
  </xdr:twoCellAnchor>
  <xdr:oneCellAnchor>
    <xdr:from>
      <xdr:col>17</xdr:col>
      <xdr:colOff>71437</xdr:colOff>
      <xdr:row>44</xdr:row>
      <xdr:rowOff>166688</xdr:rowOff>
    </xdr:from>
    <xdr:ext cx="809625" cy="815482"/>
    <xdr:pic>
      <xdr:nvPicPr>
        <xdr:cNvPr id="13" name="Gráfico 2" descr="Lista de comprobación">
          <a:hlinkClick xmlns:r="http://schemas.openxmlformats.org/officeDocument/2006/relationships" r:id="rId8"/>
          <a:extLst>
            <a:ext uri="{FF2B5EF4-FFF2-40B4-BE49-F238E27FC236}">
              <a16:creationId xmlns:a16="http://schemas.microsoft.com/office/drawing/2014/main" xmlns="" id="{00000000-0008-0000-0100-000003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 uri="{96DAC541-7B7A-43D3-8B79-37D633B846F1}">
              <asvg:svgBlip xmlns:asvg="http://schemas.microsoft.com/office/drawing/2016/SVG/main" xmlns="" r:embed="rId11"/>
            </a:ext>
          </a:extLst>
        </a:blip>
        <a:stretch>
          <a:fillRect/>
        </a:stretch>
      </xdr:blipFill>
      <xdr:spPr>
        <a:xfrm>
          <a:off x="13596937" y="8489157"/>
          <a:ext cx="809625" cy="815482"/>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twoCellAnchor editAs="oneCell">
    <xdr:from>
      <xdr:col>2</xdr:col>
      <xdr:colOff>7143</xdr:colOff>
      <xdr:row>3</xdr:row>
      <xdr:rowOff>59531</xdr:rowOff>
    </xdr:from>
    <xdr:to>
      <xdr:col>10</xdr:col>
      <xdr:colOff>273843</xdr:colOff>
      <xdr:row>25</xdr:row>
      <xdr:rowOff>35719</xdr:rowOff>
    </xdr:to>
    <xdr:pic>
      <xdr:nvPicPr>
        <xdr:cNvPr id="3" name="Imagen 2"/>
        <xdr:cNvPicPr>
          <a:picLocks noChangeAspect="1"/>
        </xdr:cNvPicPr>
      </xdr:nvPicPr>
      <xdr:blipFill>
        <a:blip xmlns:r="http://schemas.openxmlformats.org/officeDocument/2006/relationships" r:embed="rId1"/>
        <a:stretch>
          <a:fillRect/>
        </a:stretch>
      </xdr:blipFill>
      <xdr:spPr>
        <a:xfrm>
          <a:off x="316706" y="785812"/>
          <a:ext cx="7315200" cy="4167188"/>
        </a:xfrm>
        <a:prstGeom prst="rect">
          <a:avLst/>
        </a:prstGeom>
        <a:ln>
          <a:solidFill>
            <a:schemeClr val="tx1"/>
          </a:solidFill>
        </a:ln>
      </xdr:spPr>
    </xdr:pic>
    <xdr:clientData/>
  </xdr:twoCellAnchor>
  <xdr:twoCellAnchor editAs="oneCell">
    <xdr:from>
      <xdr:col>10</xdr:col>
      <xdr:colOff>602229</xdr:colOff>
      <xdr:row>3</xdr:row>
      <xdr:rowOff>47625</xdr:rowOff>
    </xdr:from>
    <xdr:to>
      <xdr:col>18</xdr:col>
      <xdr:colOff>868929</xdr:colOff>
      <xdr:row>25</xdr:row>
      <xdr:rowOff>47625</xdr:rowOff>
    </xdr:to>
    <xdr:pic>
      <xdr:nvPicPr>
        <xdr:cNvPr id="4" name="Imagen 3"/>
        <xdr:cNvPicPr>
          <a:picLocks noChangeAspect="1"/>
        </xdr:cNvPicPr>
      </xdr:nvPicPr>
      <xdr:blipFill>
        <a:blip xmlns:r="http://schemas.openxmlformats.org/officeDocument/2006/relationships" r:embed="rId2"/>
        <a:stretch>
          <a:fillRect/>
        </a:stretch>
      </xdr:blipFill>
      <xdr:spPr>
        <a:xfrm>
          <a:off x="7960292" y="773906"/>
          <a:ext cx="7315200" cy="4191000"/>
        </a:xfrm>
        <a:prstGeom prst="rect">
          <a:avLst/>
        </a:prstGeom>
        <a:ln>
          <a:solidFill>
            <a:schemeClr val="tx1"/>
          </a:solidFill>
        </a:ln>
      </xdr:spPr>
    </xdr:pic>
    <xdr:clientData/>
  </xdr:twoCellAnchor>
  <xdr:twoCellAnchor editAs="oneCell">
    <xdr:from>
      <xdr:col>2</xdr:col>
      <xdr:colOff>7145</xdr:colOff>
      <xdr:row>25</xdr:row>
      <xdr:rowOff>112886</xdr:rowOff>
    </xdr:from>
    <xdr:to>
      <xdr:col>10</xdr:col>
      <xdr:colOff>273845</xdr:colOff>
      <xdr:row>47</xdr:row>
      <xdr:rowOff>83344</xdr:rowOff>
    </xdr:to>
    <xdr:pic>
      <xdr:nvPicPr>
        <xdr:cNvPr id="5" name="Imagen 4"/>
        <xdr:cNvPicPr>
          <a:picLocks noChangeAspect="1"/>
        </xdr:cNvPicPr>
      </xdr:nvPicPr>
      <xdr:blipFill>
        <a:blip xmlns:r="http://schemas.openxmlformats.org/officeDocument/2006/relationships" r:embed="rId3"/>
        <a:stretch>
          <a:fillRect/>
        </a:stretch>
      </xdr:blipFill>
      <xdr:spPr>
        <a:xfrm>
          <a:off x="316708" y="5030167"/>
          <a:ext cx="7315200" cy="4161458"/>
        </a:xfrm>
        <a:prstGeom prst="rect">
          <a:avLst/>
        </a:prstGeom>
        <a:ln>
          <a:solidFill>
            <a:schemeClr val="tx1"/>
          </a:solidFill>
        </a:ln>
      </xdr:spPr>
    </xdr:pic>
    <xdr:clientData/>
  </xdr:twoCellAnchor>
  <xdr:twoCellAnchor editAs="oneCell">
    <xdr:from>
      <xdr:col>22</xdr:col>
      <xdr:colOff>119063</xdr:colOff>
      <xdr:row>32</xdr:row>
      <xdr:rowOff>166687</xdr:rowOff>
    </xdr:from>
    <xdr:to>
      <xdr:col>22</xdr:col>
      <xdr:colOff>696395</xdr:colOff>
      <xdr:row>36</xdr:row>
      <xdr:rowOff>142874</xdr:rowOff>
    </xdr:to>
    <xdr:pic>
      <xdr:nvPicPr>
        <xdr:cNvPr id="6" name="Imagen 5" descr="Resultado de imagen para graficos mipg">
          <a:hlinkClick xmlns:r="http://schemas.openxmlformats.org/officeDocument/2006/relationships" r:id="rId4"/>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3711238" y="5253037"/>
          <a:ext cx="577332" cy="7381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107155</xdr:colOff>
      <xdr:row>38</xdr:row>
      <xdr:rowOff>0</xdr:rowOff>
    </xdr:from>
    <xdr:to>
      <xdr:col>22</xdr:col>
      <xdr:colOff>690561</xdr:colOff>
      <xdr:row>41</xdr:row>
      <xdr:rowOff>39257</xdr:rowOff>
    </xdr:to>
    <xdr:pic>
      <xdr:nvPicPr>
        <xdr:cNvPr id="7" name="Imagen 6" descr="Resultado de imagen para graficos mipg">
          <a:hlinkClick xmlns:r="http://schemas.openxmlformats.org/officeDocument/2006/relationships" r:id="rId6"/>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3699330" y="6229350"/>
          <a:ext cx="583406" cy="6107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559593</xdr:colOff>
      <xdr:row>25</xdr:row>
      <xdr:rowOff>95250</xdr:rowOff>
    </xdr:from>
    <xdr:to>
      <xdr:col>19</xdr:col>
      <xdr:colOff>23812</xdr:colOff>
      <xdr:row>47</xdr:row>
      <xdr:rowOff>130969</xdr:rowOff>
    </xdr:to>
    <xdr:pic>
      <xdr:nvPicPr>
        <xdr:cNvPr id="2" name="Imagen 1"/>
        <xdr:cNvPicPr>
          <a:picLocks noChangeAspect="1"/>
        </xdr:cNvPicPr>
      </xdr:nvPicPr>
      <xdr:blipFill>
        <a:blip xmlns:r="http://schemas.openxmlformats.org/officeDocument/2006/relationships" r:embed="rId8"/>
        <a:stretch>
          <a:fillRect/>
        </a:stretch>
      </xdr:blipFill>
      <xdr:spPr>
        <a:xfrm>
          <a:off x="7917656" y="4774406"/>
          <a:ext cx="7393781" cy="4226719"/>
        </a:xfrm>
        <a:prstGeom prst="rect">
          <a:avLst/>
        </a:prstGeom>
      </xdr:spPr>
    </xdr:pic>
    <xdr:clientData/>
  </xdr:twoCellAnchor>
  <xdr:oneCellAnchor>
    <xdr:from>
      <xdr:col>22</xdr:col>
      <xdr:colOff>71438</xdr:colOff>
      <xdr:row>43</xdr:row>
      <xdr:rowOff>142875</xdr:rowOff>
    </xdr:from>
    <xdr:ext cx="809625" cy="815482"/>
    <xdr:pic>
      <xdr:nvPicPr>
        <xdr:cNvPr id="12" name="Gráfico 2" descr="Lista de comprobación">
          <a:hlinkClick xmlns:r="http://schemas.openxmlformats.org/officeDocument/2006/relationships" r:id="rId9"/>
          <a:extLst>
            <a:ext uri="{FF2B5EF4-FFF2-40B4-BE49-F238E27FC236}">
              <a16:creationId xmlns:a16="http://schemas.microsoft.com/office/drawing/2014/main" xmlns="" id="{00000000-0008-0000-0100-000003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 uri="{96DAC541-7B7A-43D3-8B79-37D633B846F1}">
              <asvg:svgBlip xmlns:asvg="http://schemas.microsoft.com/office/drawing/2016/SVG/main" xmlns="" r:embed="rId11"/>
            </a:ext>
          </a:extLst>
        </a:blip>
        <a:stretch>
          <a:fillRect/>
        </a:stretch>
      </xdr:blipFill>
      <xdr:spPr>
        <a:xfrm>
          <a:off x="16621126" y="8251031"/>
          <a:ext cx="809625" cy="815482"/>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twoCellAnchor editAs="oneCell">
    <xdr:from>
      <xdr:col>2</xdr:col>
      <xdr:colOff>47624</xdr:colOff>
      <xdr:row>3</xdr:row>
      <xdr:rowOff>47627</xdr:rowOff>
    </xdr:from>
    <xdr:to>
      <xdr:col>10</xdr:col>
      <xdr:colOff>321468</xdr:colOff>
      <xdr:row>25</xdr:row>
      <xdr:rowOff>23813</xdr:rowOff>
    </xdr:to>
    <xdr:pic>
      <xdr:nvPicPr>
        <xdr:cNvPr id="3" name="Imagen 2"/>
        <xdr:cNvPicPr>
          <a:picLocks noChangeAspect="1"/>
        </xdr:cNvPicPr>
      </xdr:nvPicPr>
      <xdr:blipFill>
        <a:blip xmlns:r="http://schemas.openxmlformats.org/officeDocument/2006/relationships" r:embed="rId1"/>
        <a:stretch>
          <a:fillRect/>
        </a:stretch>
      </xdr:blipFill>
      <xdr:spPr>
        <a:xfrm>
          <a:off x="357187" y="488158"/>
          <a:ext cx="7322344" cy="4167186"/>
        </a:xfrm>
        <a:prstGeom prst="rect">
          <a:avLst/>
        </a:prstGeom>
        <a:ln>
          <a:solidFill>
            <a:schemeClr val="tx1"/>
          </a:solidFill>
        </a:ln>
      </xdr:spPr>
    </xdr:pic>
    <xdr:clientData/>
  </xdr:twoCellAnchor>
  <xdr:twoCellAnchor editAs="oneCell">
    <xdr:from>
      <xdr:col>10</xdr:col>
      <xdr:colOff>600074</xdr:colOff>
      <xdr:row>3</xdr:row>
      <xdr:rowOff>43456</xdr:rowOff>
    </xdr:from>
    <xdr:to>
      <xdr:col>18</xdr:col>
      <xdr:colOff>869155</xdr:colOff>
      <xdr:row>25</xdr:row>
      <xdr:rowOff>23813</xdr:rowOff>
    </xdr:to>
    <xdr:pic>
      <xdr:nvPicPr>
        <xdr:cNvPr id="4" name="Imagen 3"/>
        <xdr:cNvPicPr>
          <a:picLocks noChangeAspect="1"/>
        </xdr:cNvPicPr>
      </xdr:nvPicPr>
      <xdr:blipFill>
        <a:blip xmlns:r="http://schemas.openxmlformats.org/officeDocument/2006/relationships" r:embed="rId2"/>
        <a:stretch>
          <a:fillRect/>
        </a:stretch>
      </xdr:blipFill>
      <xdr:spPr>
        <a:xfrm>
          <a:off x="7958137" y="483987"/>
          <a:ext cx="7317581" cy="4171357"/>
        </a:xfrm>
        <a:prstGeom prst="rect">
          <a:avLst/>
        </a:prstGeom>
        <a:ln>
          <a:solidFill>
            <a:schemeClr val="tx1"/>
          </a:solidFill>
        </a:ln>
      </xdr:spPr>
    </xdr:pic>
    <xdr:clientData/>
  </xdr:twoCellAnchor>
  <xdr:twoCellAnchor editAs="oneCell">
    <xdr:from>
      <xdr:col>10</xdr:col>
      <xdr:colOff>602454</xdr:colOff>
      <xdr:row>25</xdr:row>
      <xdr:rowOff>127851</xdr:rowOff>
    </xdr:from>
    <xdr:to>
      <xdr:col>19</xdr:col>
      <xdr:colOff>0</xdr:colOff>
      <xdr:row>47</xdr:row>
      <xdr:rowOff>95250</xdr:rowOff>
    </xdr:to>
    <xdr:pic>
      <xdr:nvPicPr>
        <xdr:cNvPr id="6" name="Imagen 5"/>
        <xdr:cNvPicPr>
          <a:picLocks noChangeAspect="1"/>
        </xdr:cNvPicPr>
      </xdr:nvPicPr>
      <xdr:blipFill>
        <a:blip xmlns:r="http://schemas.openxmlformats.org/officeDocument/2006/relationships" r:embed="rId3"/>
        <a:stretch>
          <a:fillRect/>
        </a:stretch>
      </xdr:blipFill>
      <xdr:spPr>
        <a:xfrm>
          <a:off x="7960517" y="4759382"/>
          <a:ext cx="7327108" cy="4158399"/>
        </a:xfrm>
        <a:prstGeom prst="rect">
          <a:avLst/>
        </a:prstGeom>
        <a:ln>
          <a:solidFill>
            <a:schemeClr val="tx1"/>
          </a:solidFill>
        </a:ln>
      </xdr:spPr>
    </xdr:pic>
    <xdr:clientData/>
  </xdr:twoCellAnchor>
  <xdr:twoCellAnchor editAs="oneCell">
    <xdr:from>
      <xdr:col>2</xdr:col>
      <xdr:colOff>59532</xdr:colOff>
      <xdr:row>25</xdr:row>
      <xdr:rowOff>107156</xdr:rowOff>
    </xdr:from>
    <xdr:to>
      <xdr:col>10</xdr:col>
      <xdr:colOff>336615</xdr:colOff>
      <xdr:row>47</xdr:row>
      <xdr:rowOff>86852</xdr:rowOff>
    </xdr:to>
    <xdr:pic>
      <xdr:nvPicPr>
        <xdr:cNvPr id="8" name="Imagen 7"/>
        <xdr:cNvPicPr>
          <a:picLocks noChangeAspect="1"/>
        </xdr:cNvPicPr>
      </xdr:nvPicPr>
      <xdr:blipFill>
        <a:blip xmlns:r="http://schemas.openxmlformats.org/officeDocument/2006/relationships" r:embed="rId4"/>
        <a:stretch>
          <a:fillRect/>
        </a:stretch>
      </xdr:blipFill>
      <xdr:spPr>
        <a:xfrm>
          <a:off x="369095" y="4738687"/>
          <a:ext cx="7325583" cy="4170696"/>
        </a:xfrm>
        <a:prstGeom prst="rect">
          <a:avLst/>
        </a:prstGeom>
        <a:ln>
          <a:solidFill>
            <a:schemeClr val="tx1"/>
          </a:solidFill>
        </a:ln>
      </xdr:spPr>
    </xdr:pic>
    <xdr:clientData/>
  </xdr:twoCellAnchor>
  <xdr:oneCellAnchor>
    <xdr:from>
      <xdr:col>17</xdr:col>
      <xdr:colOff>119063</xdr:colOff>
      <xdr:row>55</xdr:row>
      <xdr:rowOff>166687</xdr:rowOff>
    </xdr:from>
    <xdr:ext cx="577332" cy="738187"/>
    <xdr:pic>
      <xdr:nvPicPr>
        <xdr:cNvPr id="21" name="Imagen 20" descr="Resultado de imagen para graficos mipg">
          <a:hlinkClick xmlns:r="http://schemas.openxmlformats.org/officeDocument/2006/relationships" r:id="rId5"/>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3711238" y="5995987"/>
          <a:ext cx="577332" cy="73818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107155</xdr:colOff>
      <xdr:row>61</xdr:row>
      <xdr:rowOff>0</xdr:rowOff>
    </xdr:from>
    <xdr:ext cx="583406" cy="610757"/>
    <xdr:pic>
      <xdr:nvPicPr>
        <xdr:cNvPr id="22" name="Imagen 21" descr="Resultado de imagen para graficos mipg">
          <a:hlinkClick xmlns:r="http://schemas.openxmlformats.org/officeDocument/2006/relationships" r:id="rId7"/>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3699330" y="6972300"/>
          <a:ext cx="583406" cy="61075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2</xdr:col>
      <xdr:colOff>59531</xdr:colOff>
      <xdr:row>47</xdr:row>
      <xdr:rowOff>166687</xdr:rowOff>
    </xdr:from>
    <xdr:to>
      <xdr:col>10</xdr:col>
      <xdr:colOff>369093</xdr:colOff>
      <xdr:row>73</xdr:row>
      <xdr:rowOff>23812</xdr:rowOff>
    </xdr:to>
    <xdr:pic>
      <xdr:nvPicPr>
        <xdr:cNvPr id="2" name="Imagen 1"/>
        <xdr:cNvPicPr>
          <a:picLocks noChangeAspect="1"/>
        </xdr:cNvPicPr>
      </xdr:nvPicPr>
      <xdr:blipFill>
        <a:blip xmlns:r="http://schemas.openxmlformats.org/officeDocument/2006/relationships" r:embed="rId9"/>
        <a:stretch>
          <a:fillRect/>
        </a:stretch>
      </xdr:blipFill>
      <xdr:spPr>
        <a:xfrm>
          <a:off x="369094" y="8989218"/>
          <a:ext cx="7358062" cy="4822032"/>
        </a:xfrm>
        <a:prstGeom prst="rect">
          <a:avLst/>
        </a:prstGeom>
      </xdr:spPr>
    </xdr:pic>
    <xdr:clientData/>
  </xdr:twoCellAnchor>
  <xdr:oneCellAnchor>
    <xdr:from>
      <xdr:col>17</xdr:col>
      <xdr:colOff>59531</xdr:colOff>
      <xdr:row>67</xdr:row>
      <xdr:rowOff>23812</xdr:rowOff>
    </xdr:from>
    <xdr:ext cx="809625" cy="815482"/>
    <xdr:pic>
      <xdr:nvPicPr>
        <xdr:cNvPr id="11" name="Gráfico 2" descr="Lista de comprobación">
          <a:hlinkClick xmlns:r="http://schemas.openxmlformats.org/officeDocument/2006/relationships" r:id="rId10"/>
          <a:extLst>
            <a:ext uri="{FF2B5EF4-FFF2-40B4-BE49-F238E27FC236}">
              <a16:creationId xmlns:a16="http://schemas.microsoft.com/office/drawing/2014/main" xmlns="" id="{00000000-0008-0000-0100-000003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 uri="{96DAC541-7B7A-43D3-8B79-37D633B846F1}">
              <asvg:svgBlip xmlns:asvg="http://schemas.microsoft.com/office/drawing/2016/SVG/main" xmlns="" r:embed="rId12"/>
            </a:ext>
          </a:extLst>
        </a:blip>
        <a:stretch>
          <a:fillRect/>
        </a:stretch>
      </xdr:blipFill>
      <xdr:spPr>
        <a:xfrm>
          <a:off x="13585031" y="12656343"/>
          <a:ext cx="809625" cy="815482"/>
        </a:xfrm>
        <a:prstGeom prst="rect">
          <a:avLst/>
        </a:prstGeom>
      </xdr:spPr>
    </xdr:pic>
    <xdr:clientData/>
  </xdr:oneCellAnchor>
</xdr:wsDr>
</file>

<file path=xl/drawings/drawing8.xml><?xml version="1.0" encoding="utf-8"?>
<xdr:wsDr xmlns:xdr="http://schemas.openxmlformats.org/drawingml/2006/spreadsheetDrawing" xmlns:a="http://schemas.openxmlformats.org/drawingml/2006/main">
  <xdr:twoCellAnchor editAs="oneCell">
    <xdr:from>
      <xdr:col>2</xdr:col>
      <xdr:colOff>35719</xdr:colOff>
      <xdr:row>3</xdr:row>
      <xdr:rowOff>59531</xdr:rowOff>
    </xdr:from>
    <xdr:to>
      <xdr:col>10</xdr:col>
      <xdr:colOff>321469</xdr:colOff>
      <xdr:row>25</xdr:row>
      <xdr:rowOff>35719</xdr:rowOff>
    </xdr:to>
    <xdr:pic>
      <xdr:nvPicPr>
        <xdr:cNvPr id="3" name="Imagen 2"/>
        <xdr:cNvPicPr>
          <a:picLocks noChangeAspect="1"/>
        </xdr:cNvPicPr>
      </xdr:nvPicPr>
      <xdr:blipFill>
        <a:blip xmlns:r="http://schemas.openxmlformats.org/officeDocument/2006/relationships" r:embed="rId1"/>
        <a:stretch>
          <a:fillRect/>
        </a:stretch>
      </xdr:blipFill>
      <xdr:spPr>
        <a:xfrm>
          <a:off x="345282" y="785812"/>
          <a:ext cx="7334250" cy="4167188"/>
        </a:xfrm>
        <a:prstGeom prst="rect">
          <a:avLst/>
        </a:prstGeom>
        <a:ln>
          <a:solidFill>
            <a:schemeClr val="tx1"/>
          </a:solidFill>
        </a:ln>
      </xdr:spPr>
    </xdr:pic>
    <xdr:clientData/>
  </xdr:twoCellAnchor>
  <xdr:twoCellAnchor editAs="oneCell">
    <xdr:from>
      <xdr:col>10</xdr:col>
      <xdr:colOff>587456</xdr:colOff>
      <xdr:row>3</xdr:row>
      <xdr:rowOff>35718</xdr:rowOff>
    </xdr:from>
    <xdr:to>
      <xdr:col>18</xdr:col>
      <xdr:colOff>869156</xdr:colOff>
      <xdr:row>25</xdr:row>
      <xdr:rowOff>11906</xdr:rowOff>
    </xdr:to>
    <xdr:pic>
      <xdr:nvPicPr>
        <xdr:cNvPr id="4" name="Imagen 3"/>
        <xdr:cNvPicPr>
          <a:picLocks noChangeAspect="1"/>
        </xdr:cNvPicPr>
      </xdr:nvPicPr>
      <xdr:blipFill>
        <a:blip xmlns:r="http://schemas.openxmlformats.org/officeDocument/2006/relationships" r:embed="rId2"/>
        <a:stretch>
          <a:fillRect/>
        </a:stretch>
      </xdr:blipFill>
      <xdr:spPr>
        <a:xfrm>
          <a:off x="7945519" y="761999"/>
          <a:ext cx="7330200" cy="4167188"/>
        </a:xfrm>
        <a:prstGeom prst="rect">
          <a:avLst/>
        </a:prstGeom>
        <a:ln>
          <a:solidFill>
            <a:schemeClr val="tx1"/>
          </a:solidFill>
        </a:ln>
      </xdr:spPr>
    </xdr:pic>
    <xdr:clientData/>
  </xdr:twoCellAnchor>
  <xdr:twoCellAnchor editAs="oneCell">
    <xdr:from>
      <xdr:col>2</xdr:col>
      <xdr:colOff>47623</xdr:colOff>
      <xdr:row>26</xdr:row>
      <xdr:rowOff>14466</xdr:rowOff>
    </xdr:from>
    <xdr:to>
      <xdr:col>10</xdr:col>
      <xdr:colOff>321467</xdr:colOff>
      <xdr:row>47</xdr:row>
      <xdr:rowOff>178594</xdr:rowOff>
    </xdr:to>
    <xdr:pic>
      <xdr:nvPicPr>
        <xdr:cNvPr id="5" name="Imagen 4"/>
        <xdr:cNvPicPr>
          <a:picLocks noChangeAspect="1"/>
        </xdr:cNvPicPr>
      </xdr:nvPicPr>
      <xdr:blipFill>
        <a:blip xmlns:r="http://schemas.openxmlformats.org/officeDocument/2006/relationships" r:embed="rId3"/>
        <a:stretch>
          <a:fillRect/>
        </a:stretch>
      </xdr:blipFill>
      <xdr:spPr>
        <a:xfrm>
          <a:off x="357186" y="5122247"/>
          <a:ext cx="7322344" cy="4164628"/>
        </a:xfrm>
        <a:prstGeom prst="rect">
          <a:avLst/>
        </a:prstGeom>
        <a:ln>
          <a:solidFill>
            <a:schemeClr val="tx1"/>
          </a:solidFill>
        </a:ln>
      </xdr:spPr>
    </xdr:pic>
    <xdr:clientData/>
  </xdr:twoCellAnchor>
  <xdr:oneCellAnchor>
    <xdr:from>
      <xdr:col>22</xdr:col>
      <xdr:colOff>119063</xdr:colOff>
      <xdr:row>31</xdr:row>
      <xdr:rowOff>166687</xdr:rowOff>
    </xdr:from>
    <xdr:ext cx="577332" cy="738187"/>
    <xdr:pic>
      <xdr:nvPicPr>
        <xdr:cNvPr id="14" name="Imagen 13" descr="Resultado de imagen para graficos mipg">
          <a:hlinkClick xmlns:r="http://schemas.openxmlformats.org/officeDocument/2006/relationships" r:id="rId4"/>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6797338" y="6319837"/>
          <a:ext cx="577332" cy="73818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107155</xdr:colOff>
      <xdr:row>37</xdr:row>
      <xdr:rowOff>0</xdr:rowOff>
    </xdr:from>
    <xdr:ext cx="583406" cy="610757"/>
    <xdr:pic>
      <xdr:nvPicPr>
        <xdr:cNvPr id="15" name="Imagen 14" descr="Resultado de imagen para graficos mipg">
          <a:hlinkClick xmlns:r="http://schemas.openxmlformats.org/officeDocument/2006/relationships" r:id="rId6"/>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6785430" y="7296150"/>
          <a:ext cx="583406" cy="61075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10</xdr:col>
      <xdr:colOff>535781</xdr:colOff>
      <xdr:row>25</xdr:row>
      <xdr:rowOff>47625</xdr:rowOff>
    </xdr:from>
    <xdr:to>
      <xdr:col>19</xdr:col>
      <xdr:colOff>47625</xdr:colOff>
      <xdr:row>48</xdr:row>
      <xdr:rowOff>94773</xdr:rowOff>
    </xdr:to>
    <xdr:pic>
      <xdr:nvPicPr>
        <xdr:cNvPr id="2" name="Imagen 1"/>
        <xdr:cNvPicPr>
          <a:picLocks noChangeAspect="1"/>
        </xdr:cNvPicPr>
      </xdr:nvPicPr>
      <xdr:blipFill>
        <a:blip xmlns:r="http://schemas.openxmlformats.org/officeDocument/2006/relationships" r:embed="rId8"/>
        <a:stretch>
          <a:fillRect/>
        </a:stretch>
      </xdr:blipFill>
      <xdr:spPr>
        <a:xfrm>
          <a:off x="7893844" y="4726781"/>
          <a:ext cx="7441406" cy="4428648"/>
        </a:xfrm>
        <a:prstGeom prst="rect">
          <a:avLst/>
        </a:prstGeom>
      </xdr:spPr>
    </xdr:pic>
    <xdr:clientData/>
  </xdr:twoCellAnchor>
  <xdr:oneCellAnchor>
    <xdr:from>
      <xdr:col>22</xdr:col>
      <xdr:colOff>71438</xdr:colOff>
      <xdr:row>42</xdr:row>
      <xdr:rowOff>154781</xdr:rowOff>
    </xdr:from>
    <xdr:ext cx="809625" cy="815482"/>
    <xdr:pic>
      <xdr:nvPicPr>
        <xdr:cNvPr id="10" name="Gráfico 2" descr="Lista de comprobación">
          <a:hlinkClick xmlns:r="http://schemas.openxmlformats.org/officeDocument/2006/relationships" r:id="rId9"/>
          <a:extLst>
            <a:ext uri="{FF2B5EF4-FFF2-40B4-BE49-F238E27FC236}">
              <a16:creationId xmlns:a16="http://schemas.microsoft.com/office/drawing/2014/main" xmlns="" id="{00000000-0008-0000-0100-000003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 uri="{96DAC541-7B7A-43D3-8B79-37D633B846F1}">
              <asvg:svgBlip xmlns:asvg="http://schemas.microsoft.com/office/drawing/2016/SVG/main" xmlns="" r:embed="rId11"/>
            </a:ext>
          </a:extLst>
        </a:blip>
        <a:stretch>
          <a:fillRect/>
        </a:stretch>
      </xdr:blipFill>
      <xdr:spPr>
        <a:xfrm>
          <a:off x="16466344" y="8072437"/>
          <a:ext cx="809625" cy="815482"/>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twoCellAnchor editAs="oneCell">
    <xdr:from>
      <xdr:col>2</xdr:col>
      <xdr:colOff>47624</xdr:colOff>
      <xdr:row>3</xdr:row>
      <xdr:rowOff>83344</xdr:rowOff>
    </xdr:from>
    <xdr:to>
      <xdr:col>10</xdr:col>
      <xdr:colOff>523875</xdr:colOff>
      <xdr:row>27</xdr:row>
      <xdr:rowOff>71437</xdr:rowOff>
    </xdr:to>
    <xdr:pic>
      <xdr:nvPicPr>
        <xdr:cNvPr id="3" name="Imagen 2"/>
        <xdr:cNvPicPr>
          <a:picLocks noChangeAspect="1"/>
        </xdr:cNvPicPr>
      </xdr:nvPicPr>
      <xdr:blipFill rotWithShape="1">
        <a:blip xmlns:r="http://schemas.openxmlformats.org/officeDocument/2006/relationships" r:embed="rId1"/>
        <a:srcRect l="2537" t="1818" r="3596" b="4114"/>
        <a:stretch/>
      </xdr:blipFill>
      <xdr:spPr>
        <a:xfrm>
          <a:off x="357187" y="809625"/>
          <a:ext cx="7405688" cy="4560093"/>
        </a:xfrm>
        <a:prstGeom prst="rect">
          <a:avLst/>
        </a:prstGeom>
        <a:ln>
          <a:solidFill>
            <a:schemeClr val="tx1"/>
          </a:solidFill>
        </a:ln>
      </xdr:spPr>
    </xdr:pic>
    <xdr:clientData/>
  </xdr:twoCellAnchor>
  <xdr:twoCellAnchor editAs="oneCell">
    <xdr:from>
      <xdr:col>2</xdr:col>
      <xdr:colOff>62545</xdr:colOff>
      <xdr:row>27</xdr:row>
      <xdr:rowOff>154780</xdr:rowOff>
    </xdr:from>
    <xdr:to>
      <xdr:col>10</xdr:col>
      <xdr:colOff>523875</xdr:colOff>
      <xdr:row>51</xdr:row>
      <xdr:rowOff>142875</xdr:rowOff>
    </xdr:to>
    <xdr:pic>
      <xdr:nvPicPr>
        <xdr:cNvPr id="4" name="Imagen 3"/>
        <xdr:cNvPicPr>
          <a:picLocks noChangeAspect="1"/>
        </xdr:cNvPicPr>
      </xdr:nvPicPr>
      <xdr:blipFill>
        <a:blip xmlns:r="http://schemas.openxmlformats.org/officeDocument/2006/relationships" r:embed="rId2"/>
        <a:stretch>
          <a:fillRect/>
        </a:stretch>
      </xdr:blipFill>
      <xdr:spPr>
        <a:xfrm>
          <a:off x="372108" y="5453061"/>
          <a:ext cx="7390767" cy="4560095"/>
        </a:xfrm>
        <a:prstGeom prst="rect">
          <a:avLst/>
        </a:prstGeom>
        <a:ln>
          <a:solidFill>
            <a:schemeClr val="tx1"/>
          </a:solidFill>
        </a:ln>
      </xdr:spPr>
    </xdr:pic>
    <xdr:clientData/>
  </xdr:twoCellAnchor>
  <xdr:twoCellAnchor editAs="oneCell">
    <xdr:from>
      <xdr:col>10</xdr:col>
      <xdr:colOff>604541</xdr:colOff>
      <xdr:row>27</xdr:row>
      <xdr:rowOff>154781</xdr:rowOff>
    </xdr:from>
    <xdr:to>
      <xdr:col>19</xdr:col>
      <xdr:colOff>47625</xdr:colOff>
      <xdr:row>51</xdr:row>
      <xdr:rowOff>95250</xdr:rowOff>
    </xdr:to>
    <xdr:pic>
      <xdr:nvPicPr>
        <xdr:cNvPr id="6" name="Imagen 5"/>
        <xdr:cNvPicPr>
          <a:picLocks noChangeAspect="1"/>
        </xdr:cNvPicPr>
      </xdr:nvPicPr>
      <xdr:blipFill>
        <a:blip xmlns:r="http://schemas.openxmlformats.org/officeDocument/2006/relationships" r:embed="rId3"/>
        <a:stretch>
          <a:fillRect/>
        </a:stretch>
      </xdr:blipFill>
      <xdr:spPr>
        <a:xfrm>
          <a:off x="7843541" y="5453062"/>
          <a:ext cx="7372647" cy="4512469"/>
        </a:xfrm>
        <a:prstGeom prst="rect">
          <a:avLst/>
        </a:prstGeom>
        <a:ln>
          <a:solidFill>
            <a:schemeClr val="tx1"/>
          </a:solidFill>
        </a:ln>
      </xdr:spPr>
    </xdr:pic>
    <xdr:clientData/>
  </xdr:twoCellAnchor>
  <xdr:twoCellAnchor editAs="oneCell">
    <xdr:from>
      <xdr:col>2</xdr:col>
      <xdr:colOff>60853</xdr:colOff>
      <xdr:row>52</xdr:row>
      <xdr:rowOff>67221</xdr:rowOff>
    </xdr:from>
    <xdr:to>
      <xdr:col>10</xdr:col>
      <xdr:colOff>535782</xdr:colOff>
      <xdr:row>76</xdr:row>
      <xdr:rowOff>47624</xdr:rowOff>
    </xdr:to>
    <xdr:pic>
      <xdr:nvPicPr>
        <xdr:cNvPr id="7" name="Imagen 6"/>
        <xdr:cNvPicPr>
          <a:picLocks noChangeAspect="1"/>
        </xdr:cNvPicPr>
      </xdr:nvPicPr>
      <xdr:blipFill>
        <a:blip xmlns:r="http://schemas.openxmlformats.org/officeDocument/2006/relationships" r:embed="rId4"/>
        <a:stretch>
          <a:fillRect/>
        </a:stretch>
      </xdr:blipFill>
      <xdr:spPr>
        <a:xfrm>
          <a:off x="370416" y="10128002"/>
          <a:ext cx="7404366" cy="4552403"/>
        </a:xfrm>
        <a:prstGeom prst="rect">
          <a:avLst/>
        </a:prstGeom>
        <a:ln>
          <a:solidFill>
            <a:schemeClr val="tx1"/>
          </a:solidFill>
        </a:ln>
      </xdr:spPr>
    </xdr:pic>
    <xdr:clientData/>
  </xdr:twoCellAnchor>
  <xdr:twoCellAnchor editAs="oneCell">
    <xdr:from>
      <xdr:col>10</xdr:col>
      <xdr:colOff>583406</xdr:colOff>
      <xdr:row>3</xdr:row>
      <xdr:rowOff>83343</xdr:rowOff>
    </xdr:from>
    <xdr:to>
      <xdr:col>19</xdr:col>
      <xdr:colOff>45243</xdr:colOff>
      <xdr:row>27</xdr:row>
      <xdr:rowOff>83098</xdr:rowOff>
    </xdr:to>
    <xdr:pic>
      <xdr:nvPicPr>
        <xdr:cNvPr id="11" name="Imagen 10"/>
        <xdr:cNvPicPr>
          <a:picLocks noChangeAspect="1"/>
        </xdr:cNvPicPr>
      </xdr:nvPicPr>
      <xdr:blipFill>
        <a:blip xmlns:r="http://schemas.openxmlformats.org/officeDocument/2006/relationships" r:embed="rId5"/>
        <a:stretch>
          <a:fillRect/>
        </a:stretch>
      </xdr:blipFill>
      <xdr:spPr>
        <a:xfrm>
          <a:off x="7822406" y="809624"/>
          <a:ext cx="7391400" cy="4571755"/>
        </a:xfrm>
        <a:prstGeom prst="rect">
          <a:avLst/>
        </a:prstGeom>
        <a:ln>
          <a:solidFill>
            <a:schemeClr val="tx1"/>
          </a:solidFill>
        </a:ln>
      </xdr:spPr>
    </xdr:pic>
    <xdr:clientData/>
  </xdr:twoCellAnchor>
  <xdr:twoCellAnchor editAs="oneCell">
    <xdr:from>
      <xdr:col>10</xdr:col>
      <xdr:colOff>619125</xdr:colOff>
      <xdr:row>52</xdr:row>
      <xdr:rowOff>71438</xdr:rowOff>
    </xdr:from>
    <xdr:to>
      <xdr:col>19</xdr:col>
      <xdr:colOff>79375</xdr:colOff>
      <xdr:row>76</xdr:row>
      <xdr:rowOff>47852</xdr:rowOff>
    </xdr:to>
    <xdr:pic>
      <xdr:nvPicPr>
        <xdr:cNvPr id="12" name="Imagen 11"/>
        <xdr:cNvPicPr>
          <a:picLocks noChangeAspect="1"/>
        </xdr:cNvPicPr>
      </xdr:nvPicPr>
      <xdr:blipFill>
        <a:blip xmlns:r="http://schemas.openxmlformats.org/officeDocument/2006/relationships" r:embed="rId6"/>
        <a:stretch>
          <a:fillRect/>
        </a:stretch>
      </xdr:blipFill>
      <xdr:spPr>
        <a:xfrm>
          <a:off x="7858125" y="10132219"/>
          <a:ext cx="7389813" cy="4548414"/>
        </a:xfrm>
        <a:prstGeom prst="rect">
          <a:avLst/>
        </a:prstGeom>
        <a:ln>
          <a:solidFill>
            <a:schemeClr val="tx1"/>
          </a:solidFill>
        </a:ln>
      </xdr:spPr>
    </xdr:pic>
    <xdr:clientData/>
  </xdr:twoCellAnchor>
  <xdr:oneCellAnchor>
    <xdr:from>
      <xdr:col>17</xdr:col>
      <xdr:colOff>119063</xdr:colOff>
      <xdr:row>85</xdr:row>
      <xdr:rowOff>166687</xdr:rowOff>
    </xdr:from>
    <xdr:ext cx="577332" cy="738187"/>
    <xdr:pic>
      <xdr:nvPicPr>
        <xdr:cNvPr id="13" name="Imagen 12" descr="Resultado de imagen para graficos mipg">
          <a:hlinkClick xmlns:r="http://schemas.openxmlformats.org/officeDocument/2006/relationships" r:id="rId7"/>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3711238" y="6224587"/>
          <a:ext cx="577332" cy="73818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107155</xdr:colOff>
      <xdr:row>91</xdr:row>
      <xdr:rowOff>0</xdr:rowOff>
    </xdr:from>
    <xdr:ext cx="583406" cy="610757"/>
    <xdr:pic>
      <xdr:nvPicPr>
        <xdr:cNvPr id="14" name="Imagen 13" descr="Resultado de imagen para graficos mipg">
          <a:hlinkClick xmlns:r="http://schemas.openxmlformats.org/officeDocument/2006/relationships" r:id="rId9"/>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3699330" y="7200900"/>
          <a:ext cx="583406" cy="61075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2</xdr:col>
      <xdr:colOff>47623</xdr:colOff>
      <xdr:row>76</xdr:row>
      <xdr:rowOff>142874</xdr:rowOff>
    </xdr:from>
    <xdr:to>
      <xdr:col>10</xdr:col>
      <xdr:colOff>583406</xdr:colOff>
      <xdr:row>100</xdr:row>
      <xdr:rowOff>190499</xdr:rowOff>
    </xdr:to>
    <xdr:pic>
      <xdr:nvPicPr>
        <xdr:cNvPr id="2" name="Imagen 1"/>
        <xdr:cNvPicPr>
          <a:picLocks noChangeAspect="1"/>
        </xdr:cNvPicPr>
      </xdr:nvPicPr>
      <xdr:blipFill>
        <a:blip xmlns:r="http://schemas.openxmlformats.org/officeDocument/2006/relationships" r:embed="rId11"/>
        <a:stretch>
          <a:fillRect/>
        </a:stretch>
      </xdr:blipFill>
      <xdr:spPr>
        <a:xfrm>
          <a:off x="357186" y="14585155"/>
          <a:ext cx="7465220" cy="4619625"/>
        </a:xfrm>
        <a:prstGeom prst="rect">
          <a:avLst/>
        </a:prstGeom>
      </xdr:spPr>
    </xdr:pic>
    <xdr:clientData/>
  </xdr:twoCellAnchor>
  <xdr:oneCellAnchor>
    <xdr:from>
      <xdr:col>17</xdr:col>
      <xdr:colOff>95250</xdr:colOff>
      <xdr:row>96</xdr:row>
      <xdr:rowOff>142875</xdr:rowOff>
    </xdr:from>
    <xdr:ext cx="809625" cy="815482"/>
    <xdr:pic>
      <xdr:nvPicPr>
        <xdr:cNvPr id="18" name="Gráfico 2" descr="Lista de comprobación">
          <a:hlinkClick xmlns:r="http://schemas.openxmlformats.org/officeDocument/2006/relationships" r:id="rId12"/>
          <a:extLst>
            <a:ext uri="{FF2B5EF4-FFF2-40B4-BE49-F238E27FC236}">
              <a16:creationId xmlns:a16="http://schemas.microsoft.com/office/drawing/2014/main" xmlns="" id="{00000000-0008-0000-0100-000003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 uri="{96DAC541-7B7A-43D3-8B79-37D633B846F1}">
              <asvg:svgBlip xmlns:asvg="http://schemas.microsoft.com/office/drawing/2016/SVG/main" xmlns="" r:embed="rId14"/>
            </a:ext>
          </a:extLst>
        </a:blip>
        <a:stretch>
          <a:fillRect/>
        </a:stretch>
      </xdr:blipFill>
      <xdr:spPr>
        <a:xfrm>
          <a:off x="13501688" y="18395156"/>
          <a:ext cx="809625" cy="815482"/>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Mi%20unidad\ASISTENCIA%20OFICINA%20ASESORA%20DE%20PLANEACI&#211;N%202018\MIPG\PLANES%20DE%20ACCION\PLAN%20DE%20ACCION%20INTEGRAD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Instrucciones"/>
      <sheetName val="Políticas"/>
      <sheetName val="D1"/>
      <sheetName val="D2"/>
      <sheetName val="D3"/>
      <sheetName val="D4"/>
      <sheetName val="D5"/>
      <sheetName val="D6"/>
      <sheetName val="D7"/>
      <sheetName val="Plan de Acción"/>
      <sheetName val="PAA"/>
      <sheetName val="Bas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3.bin"/><Relationship Id="rId1" Type="http://schemas.openxmlformats.org/officeDocument/2006/relationships/hyperlink" Target="http://www.endeporte.edu.co/transparencia2/uxconsulta.php"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4.bin"/></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5.bin"/><Relationship Id="rId1" Type="http://schemas.openxmlformats.org/officeDocument/2006/relationships/hyperlink" Target="http://www.endeporte.edu.co/" TargetMode="Externa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6.bin"/></Relationships>
</file>

<file path=xl/worksheets/_rels/sheet2.xml.rels><?xml version="1.0" encoding="UTF-8" standalone="yes"?>
<Relationships xmlns="http://schemas.openxmlformats.org/package/2006/relationships"><Relationship Id="rId3" Type="http://schemas.openxmlformats.org/officeDocument/2006/relationships/hyperlink" Target="http://www.funcionpublica.gov.co/eva/admon/files/empresas/ZW1wcmVzYV83Ng==/imgproductos/1450185065_2ef719ee0eb3b2141b1a7e53bb98b887.pdf" TargetMode="External"/><Relationship Id="rId2" Type="http://schemas.openxmlformats.org/officeDocument/2006/relationships/hyperlink" Target="http://www.funcionpublica.gov.co/eva/es/biblioteca-virtual/empleo-publico-y-sigep/pnfc" TargetMode="External"/><Relationship Id="rId1" Type="http://schemas.openxmlformats.org/officeDocument/2006/relationships/hyperlink" Target="http://www.funcionpublica.gov.co/eva/gestornormativo/norma.php?i=81864" TargetMode="External"/><Relationship Id="rId6" Type="http://schemas.openxmlformats.org/officeDocument/2006/relationships/drawing" Target="../drawings/drawing2.xml"/><Relationship Id="rId5" Type="http://schemas.openxmlformats.org/officeDocument/2006/relationships/printerSettings" Target="../printerSettings/printerSettings2.bin"/><Relationship Id="rId4" Type="http://schemas.openxmlformats.org/officeDocument/2006/relationships/hyperlink" Target="http://www.funcionpublica.gov.co/documents/418537/506911/GuiaFormulacionPlanInstitucionalCapacitacionPIC.pdf/7e32ce9f-8ee1-4944-b4cd-e3cdf3703c37" TargetMode="Externa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A7:R29"/>
  <sheetViews>
    <sheetView zoomScale="80" zoomScaleNormal="80" workbookViewId="0">
      <selection activeCell="H30" sqref="H30"/>
    </sheetView>
  </sheetViews>
  <sheetFormatPr baseColWidth="10" defaultColWidth="11.42578125" defaultRowHeight="15" x14ac:dyDescent="0.25"/>
  <cols>
    <col min="1" max="1" width="0.85546875" style="101" customWidth="1"/>
    <col min="2" max="3" width="1.7109375" style="101" customWidth="1"/>
    <col min="4" max="16" width="10.7109375" style="101" customWidth="1"/>
    <col min="17" max="18" width="1.7109375" style="101" customWidth="1"/>
    <col min="19" max="19" width="8.28515625" style="101" customWidth="1"/>
    <col min="20" max="16384" width="11.42578125" style="101"/>
  </cols>
  <sheetData>
    <row r="7" spans="1:18" ht="15.75" thickBot="1" x14ac:dyDescent="0.3">
      <c r="A7" s="99"/>
      <c r="B7" s="99"/>
      <c r="C7" s="100"/>
      <c r="D7" s="100"/>
      <c r="E7" s="100"/>
      <c r="F7" s="100"/>
      <c r="G7" s="100"/>
      <c r="H7" s="100"/>
      <c r="I7" s="100"/>
      <c r="J7" s="100"/>
      <c r="K7" s="100"/>
      <c r="L7" s="100"/>
      <c r="M7" s="100"/>
      <c r="N7" s="100"/>
      <c r="O7" s="100"/>
      <c r="P7" s="100"/>
      <c r="Q7" s="100"/>
      <c r="R7" s="100"/>
    </row>
    <row r="8" spans="1:18" ht="3.95" customHeight="1" x14ac:dyDescent="0.25">
      <c r="A8" s="99"/>
      <c r="B8" s="102"/>
      <c r="C8" s="103"/>
      <c r="D8" s="103"/>
      <c r="E8" s="103"/>
      <c r="F8" s="103"/>
      <c r="G8" s="103"/>
      <c r="H8" s="103"/>
      <c r="I8" s="103"/>
      <c r="J8" s="103"/>
      <c r="K8" s="103"/>
      <c r="L8" s="103"/>
      <c r="M8" s="103"/>
      <c r="N8" s="103"/>
      <c r="O8" s="103"/>
      <c r="P8" s="103"/>
      <c r="Q8" s="103"/>
      <c r="R8" s="104"/>
    </row>
    <row r="9" spans="1:18" ht="25.5" x14ac:dyDescent="0.25">
      <c r="A9" s="99"/>
      <c r="B9" s="105"/>
      <c r="C9" s="256" t="s">
        <v>397</v>
      </c>
      <c r="D9" s="256"/>
      <c r="E9" s="256"/>
      <c r="F9" s="256"/>
      <c r="G9" s="256"/>
      <c r="H9" s="256"/>
      <c r="I9" s="256"/>
      <c r="J9" s="256"/>
      <c r="K9" s="256"/>
      <c r="L9" s="256"/>
      <c r="M9" s="256"/>
      <c r="N9" s="256"/>
      <c r="O9" s="256"/>
      <c r="P9" s="256"/>
      <c r="Q9" s="256"/>
      <c r="R9" s="106"/>
    </row>
    <row r="10" spans="1:18" s="107" customFormat="1" ht="8.25" x14ac:dyDescent="0.15">
      <c r="B10" s="108"/>
      <c r="C10" s="109"/>
      <c r="D10" s="109"/>
      <c r="E10" s="109"/>
      <c r="F10" s="109"/>
      <c r="G10" s="109"/>
      <c r="H10" s="109"/>
      <c r="I10" s="109"/>
      <c r="J10" s="109"/>
      <c r="K10" s="109"/>
      <c r="L10" s="109"/>
      <c r="M10" s="109"/>
      <c r="N10" s="109"/>
      <c r="O10" s="109"/>
      <c r="P10" s="109"/>
      <c r="Q10" s="109"/>
      <c r="R10" s="110"/>
    </row>
    <row r="11" spans="1:18" ht="25.5" x14ac:dyDescent="0.25">
      <c r="A11" s="99"/>
      <c r="B11" s="105"/>
      <c r="C11" s="256" t="s">
        <v>400</v>
      </c>
      <c r="D11" s="256"/>
      <c r="E11" s="256"/>
      <c r="F11" s="256"/>
      <c r="G11" s="256"/>
      <c r="H11" s="256"/>
      <c r="I11" s="256"/>
      <c r="J11" s="256"/>
      <c r="K11" s="256"/>
      <c r="L11" s="256"/>
      <c r="M11" s="256"/>
      <c r="N11" s="256"/>
      <c r="O11" s="256"/>
      <c r="P11" s="256"/>
      <c r="Q11" s="256"/>
      <c r="R11" s="106"/>
    </row>
    <row r="12" spans="1:18" s="107" customFormat="1" ht="8.25" x14ac:dyDescent="0.15">
      <c r="B12" s="108"/>
      <c r="C12" s="109"/>
      <c r="D12" s="109"/>
      <c r="E12" s="109"/>
      <c r="F12" s="109"/>
      <c r="G12" s="109"/>
      <c r="H12" s="109"/>
      <c r="I12" s="109"/>
      <c r="J12" s="109"/>
      <c r="K12" s="109"/>
      <c r="L12" s="109"/>
      <c r="M12" s="109"/>
      <c r="N12" s="109"/>
      <c r="O12" s="109"/>
      <c r="P12" s="109"/>
      <c r="Q12" s="109"/>
      <c r="R12" s="110"/>
    </row>
    <row r="13" spans="1:18" ht="25.5" x14ac:dyDescent="0.25">
      <c r="A13" s="99"/>
      <c r="B13" s="105"/>
      <c r="C13" s="256" t="s">
        <v>398</v>
      </c>
      <c r="D13" s="256"/>
      <c r="E13" s="256"/>
      <c r="F13" s="256"/>
      <c r="G13" s="256"/>
      <c r="H13" s="256"/>
      <c r="I13" s="256"/>
      <c r="J13" s="256"/>
      <c r="K13" s="256"/>
      <c r="L13" s="256"/>
      <c r="M13" s="256"/>
      <c r="N13" s="256"/>
      <c r="O13" s="256"/>
      <c r="P13" s="256"/>
      <c r="Q13" s="256"/>
      <c r="R13" s="106"/>
    </row>
    <row r="14" spans="1:18" s="111" customFormat="1" ht="6" x14ac:dyDescent="0.15">
      <c r="B14" s="112"/>
      <c r="C14" s="113"/>
      <c r="D14" s="113"/>
      <c r="E14" s="113"/>
      <c r="F14" s="113"/>
      <c r="G14" s="113"/>
      <c r="H14" s="113"/>
      <c r="I14" s="113"/>
      <c r="J14" s="113"/>
      <c r="K14" s="113"/>
      <c r="L14" s="113"/>
      <c r="M14" s="113"/>
      <c r="N14" s="113"/>
      <c r="O14" s="113"/>
      <c r="P14" s="113"/>
      <c r="Q14" s="113"/>
      <c r="R14" s="114"/>
    </row>
    <row r="15" spans="1:18" ht="20.25" x14ac:dyDescent="0.25">
      <c r="A15" s="99"/>
      <c r="B15" s="105"/>
      <c r="C15" s="255" t="s">
        <v>395</v>
      </c>
      <c r="D15" s="255"/>
      <c r="E15" s="255"/>
      <c r="F15" s="255"/>
      <c r="G15" s="255"/>
      <c r="H15" s="255"/>
      <c r="I15" s="255"/>
      <c r="J15" s="255"/>
      <c r="K15" s="255"/>
      <c r="L15" s="255"/>
      <c r="M15" s="255"/>
      <c r="N15" s="255"/>
      <c r="O15" s="255"/>
      <c r="P15" s="255"/>
      <c r="Q15" s="255"/>
      <c r="R15" s="106"/>
    </row>
    <row r="16" spans="1:18" ht="3.95" customHeight="1" x14ac:dyDescent="0.25">
      <c r="A16" s="99"/>
      <c r="B16" s="105"/>
      <c r="C16" s="115"/>
      <c r="D16" s="115"/>
      <c r="E16" s="115"/>
      <c r="F16" s="115"/>
      <c r="G16" s="115"/>
      <c r="H16" s="115"/>
      <c r="I16" s="115"/>
      <c r="J16" s="115"/>
      <c r="K16" s="115"/>
      <c r="L16" s="115"/>
      <c r="M16" s="115"/>
      <c r="N16" s="115"/>
      <c r="O16" s="115"/>
      <c r="P16" s="115"/>
      <c r="Q16" s="115"/>
      <c r="R16" s="106"/>
    </row>
    <row r="17" spans="1:18" ht="20.25" x14ac:dyDescent="0.25">
      <c r="A17" s="99"/>
      <c r="B17" s="105"/>
      <c r="C17" s="255" t="s">
        <v>448</v>
      </c>
      <c r="D17" s="255" t="s">
        <v>399</v>
      </c>
      <c r="E17" s="255"/>
      <c r="F17" s="255"/>
      <c r="G17" s="255"/>
      <c r="H17" s="255"/>
      <c r="I17" s="255"/>
      <c r="J17" s="255"/>
      <c r="K17" s="255"/>
      <c r="L17" s="255"/>
      <c r="M17" s="255"/>
      <c r="N17" s="255"/>
      <c r="O17" s="255"/>
      <c r="P17" s="255"/>
      <c r="Q17" s="255"/>
      <c r="R17" s="106"/>
    </row>
    <row r="18" spans="1:18" ht="3.95" customHeight="1" x14ac:dyDescent="0.25">
      <c r="A18" s="99"/>
      <c r="B18" s="105"/>
      <c r="C18" s="115"/>
      <c r="D18" s="115"/>
      <c r="E18" s="115"/>
      <c r="F18" s="115"/>
      <c r="G18" s="115"/>
      <c r="H18" s="115"/>
      <c r="I18" s="115"/>
      <c r="J18" s="115"/>
      <c r="K18" s="115"/>
      <c r="L18" s="115"/>
      <c r="M18" s="115"/>
      <c r="N18" s="115"/>
      <c r="O18" s="115"/>
      <c r="P18" s="115"/>
      <c r="Q18" s="115"/>
      <c r="R18" s="106"/>
    </row>
    <row r="19" spans="1:18" ht="20.25" x14ac:dyDescent="0.25">
      <c r="A19" s="99"/>
      <c r="B19" s="105"/>
      <c r="C19" s="255" t="s">
        <v>456</v>
      </c>
      <c r="D19" s="255" t="s">
        <v>449</v>
      </c>
      <c r="E19" s="255"/>
      <c r="F19" s="255"/>
      <c r="G19" s="255"/>
      <c r="H19" s="255"/>
      <c r="I19" s="255"/>
      <c r="J19" s="255"/>
      <c r="K19" s="255"/>
      <c r="L19" s="255"/>
      <c r="M19" s="255"/>
      <c r="N19" s="255"/>
      <c r="O19" s="255"/>
      <c r="P19" s="255"/>
      <c r="Q19" s="255"/>
      <c r="R19" s="106"/>
    </row>
    <row r="20" spans="1:18" ht="317.25" customHeight="1" x14ac:dyDescent="0.25">
      <c r="A20" s="99"/>
      <c r="B20" s="105"/>
      <c r="C20" s="115"/>
      <c r="D20" s="115"/>
      <c r="E20" s="115"/>
      <c r="F20" s="115"/>
      <c r="G20" s="115"/>
      <c r="H20" s="115"/>
      <c r="I20" s="115"/>
      <c r="J20" s="115"/>
      <c r="K20" s="115"/>
      <c r="L20" s="115"/>
      <c r="M20" s="115"/>
      <c r="N20" s="115"/>
      <c r="O20" s="115"/>
      <c r="P20" s="115"/>
      <c r="Q20" s="115"/>
      <c r="R20" s="106"/>
    </row>
    <row r="21" spans="1:18" ht="20.25" x14ac:dyDescent="0.25">
      <c r="A21" s="99"/>
      <c r="B21" s="105"/>
      <c r="C21" s="255" t="s">
        <v>447</v>
      </c>
      <c r="D21" s="255" t="s">
        <v>396</v>
      </c>
      <c r="E21" s="255"/>
      <c r="F21" s="255"/>
      <c r="G21" s="255"/>
      <c r="H21" s="255"/>
      <c r="I21" s="255"/>
      <c r="J21" s="255"/>
      <c r="K21" s="255"/>
      <c r="L21" s="255"/>
      <c r="M21" s="255"/>
      <c r="N21" s="255"/>
      <c r="O21" s="255"/>
      <c r="P21" s="255"/>
      <c r="Q21" s="255"/>
      <c r="R21" s="106"/>
    </row>
    <row r="22" spans="1:18" ht="3.95" customHeight="1" x14ac:dyDescent="0.25">
      <c r="A22" s="99"/>
      <c r="B22" s="105"/>
      <c r="C22" s="115"/>
      <c r="D22" s="115"/>
      <c r="E22" s="115"/>
      <c r="F22" s="115"/>
      <c r="G22" s="115"/>
      <c r="H22" s="115"/>
      <c r="I22" s="115"/>
      <c r="J22" s="115"/>
      <c r="K22" s="115"/>
      <c r="L22" s="115"/>
      <c r="M22" s="115"/>
      <c r="N22" s="115"/>
      <c r="O22" s="115"/>
      <c r="P22" s="115"/>
      <c r="Q22" s="115"/>
      <c r="R22" s="106"/>
    </row>
    <row r="23" spans="1:18" ht="20.25" x14ac:dyDescent="0.25">
      <c r="A23" s="99"/>
      <c r="B23" s="105"/>
      <c r="C23" s="255" t="s">
        <v>450</v>
      </c>
      <c r="D23" s="255" t="s">
        <v>450</v>
      </c>
      <c r="E23" s="255"/>
      <c r="F23" s="255"/>
      <c r="G23" s="255"/>
      <c r="H23" s="255"/>
      <c r="I23" s="255"/>
      <c r="J23" s="255"/>
      <c r="K23" s="255"/>
      <c r="L23" s="255"/>
      <c r="M23" s="255"/>
      <c r="N23" s="255"/>
      <c r="O23" s="255"/>
      <c r="P23" s="255"/>
      <c r="Q23" s="255"/>
      <c r="R23" s="106"/>
    </row>
    <row r="24" spans="1:18" ht="3.95" customHeight="1" x14ac:dyDescent="0.25">
      <c r="A24" s="99"/>
      <c r="B24" s="105"/>
      <c r="C24" s="221"/>
      <c r="D24" s="221"/>
      <c r="E24" s="221"/>
      <c r="F24" s="221"/>
      <c r="G24" s="221"/>
      <c r="H24" s="221"/>
      <c r="I24" s="221"/>
      <c r="J24" s="221"/>
      <c r="K24" s="221"/>
      <c r="L24" s="221"/>
      <c r="M24" s="221"/>
      <c r="N24" s="221"/>
      <c r="O24" s="221"/>
      <c r="P24" s="221"/>
      <c r="Q24" s="221"/>
      <c r="R24" s="106"/>
    </row>
    <row r="25" spans="1:18" ht="20.25" x14ac:dyDescent="0.25">
      <c r="A25" s="99"/>
      <c r="B25" s="105"/>
      <c r="C25" s="255" t="s">
        <v>1236</v>
      </c>
      <c r="D25" s="255"/>
      <c r="E25" s="255"/>
      <c r="F25" s="255"/>
      <c r="G25" s="255"/>
      <c r="H25" s="255"/>
      <c r="I25" s="255"/>
      <c r="J25" s="255"/>
      <c r="K25" s="255"/>
      <c r="L25" s="255"/>
      <c r="M25" s="255"/>
      <c r="N25" s="255"/>
      <c r="O25" s="255"/>
      <c r="P25" s="255"/>
      <c r="Q25" s="255"/>
      <c r="R25" s="106"/>
    </row>
    <row r="26" spans="1:18" ht="3.95" customHeight="1" thickBot="1" x14ac:dyDescent="0.3">
      <c r="A26" s="99"/>
      <c r="B26" s="116"/>
      <c r="C26" s="117"/>
      <c r="D26" s="117"/>
      <c r="E26" s="117"/>
      <c r="F26" s="117"/>
      <c r="G26" s="117"/>
      <c r="H26" s="117"/>
      <c r="I26" s="117"/>
      <c r="J26" s="117"/>
      <c r="K26" s="117"/>
      <c r="L26" s="117"/>
      <c r="M26" s="117"/>
      <c r="N26" s="117"/>
      <c r="O26" s="117"/>
      <c r="P26" s="117"/>
      <c r="Q26" s="117"/>
      <c r="R26" s="118"/>
    </row>
    <row r="27" spans="1:18" x14ac:dyDescent="0.25">
      <c r="A27" s="99"/>
      <c r="B27" s="99"/>
      <c r="C27" s="99"/>
      <c r="D27" s="99"/>
      <c r="E27" s="99"/>
      <c r="F27" s="99"/>
      <c r="G27" s="99"/>
      <c r="H27" s="99"/>
      <c r="I27" s="99"/>
      <c r="J27" s="99"/>
      <c r="K27" s="99"/>
      <c r="L27" s="99"/>
      <c r="M27" s="99"/>
      <c r="N27" s="99"/>
      <c r="O27" s="99"/>
      <c r="P27" s="99"/>
      <c r="Q27" s="99"/>
      <c r="R27" s="99"/>
    </row>
    <row r="29" spans="1:18" x14ac:dyDescent="0.25">
      <c r="D29" s="187" t="s">
        <v>1224</v>
      </c>
    </row>
  </sheetData>
  <mergeCells count="9">
    <mergeCell ref="C25:Q25"/>
    <mergeCell ref="C19:Q19"/>
    <mergeCell ref="C21:Q21"/>
    <mergeCell ref="C23:Q23"/>
    <mergeCell ref="C9:Q9"/>
    <mergeCell ref="C13:Q13"/>
    <mergeCell ref="C11:Q11"/>
    <mergeCell ref="C15:Q15"/>
    <mergeCell ref="C17:Q17"/>
  </mergeCells>
  <hyperlinks>
    <hyperlink ref="C15:P15" location="Instrucciones!A1" display="INSTRUCCIONES DE DILIGENCIAMIENTO"/>
    <hyperlink ref="D17:P17" location="'Políticas MIPG'!A1" display="AUTODIAGNÓSTICO"/>
    <hyperlink ref="D23:P23" location="Matriz!A1" display="PLAN DE ACCIÓN"/>
    <hyperlink ref="D21:P21" location="'Plan de Acción'!A1" display="PLAN DE ACCIÓN"/>
    <hyperlink ref="C17:Q17" location="Políticas!A1" display="POLITICAS MIPG"/>
    <hyperlink ref="C23:Q23" location="PAA!A1" display="PLAN ANUAL DE ADQUISICIONES"/>
    <hyperlink ref="C25:Q25" location="Resultados!A1" display="RESULTADOS"/>
  </hyperlinks>
  <printOptions horizontalCentered="1"/>
  <pageMargins left="0" right="0" top="0" bottom="0" header="0.3" footer="0"/>
  <pageSetup paperSize="120"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tabColor rgb="FFFFCC66"/>
  </sheetPr>
  <dimension ref="B1:T71"/>
  <sheetViews>
    <sheetView zoomScale="80" zoomScaleNormal="80" workbookViewId="0">
      <pane xSplit="2" ySplit="3" topLeftCell="C31" activePane="bottomRight" state="frozen"/>
      <selection pane="topRight" activeCell="C1" sqref="C1"/>
      <selection pane="bottomLeft" activeCell="A4" sqref="A4"/>
      <selection pane="bottomRight" activeCell="V68" sqref="V68"/>
    </sheetView>
  </sheetViews>
  <sheetFormatPr baseColWidth="10" defaultColWidth="11.42578125" defaultRowHeight="15" x14ac:dyDescent="0.25"/>
  <cols>
    <col min="1" max="2" width="2.28515625" style="1" customWidth="1"/>
    <col min="3" max="19" width="13.28515625" style="1" customWidth="1"/>
    <col min="20" max="20" width="2.28515625" style="1" customWidth="1"/>
    <col min="21" max="21" width="3.85546875" style="1" customWidth="1"/>
    <col min="22" max="16384" width="11.42578125" style="1"/>
  </cols>
  <sheetData>
    <row r="1" spans="2:20" ht="9" customHeight="1" thickBot="1" x14ac:dyDescent="0.3"/>
    <row r="2" spans="2:20" ht="5.25" customHeight="1" x14ac:dyDescent="0.25">
      <c r="B2" s="5"/>
      <c r="C2" s="6"/>
      <c r="D2" s="6"/>
      <c r="E2" s="6"/>
      <c r="F2" s="6"/>
      <c r="G2" s="6"/>
      <c r="H2" s="6"/>
      <c r="I2" s="6"/>
      <c r="J2" s="6"/>
      <c r="K2" s="6"/>
      <c r="L2" s="6"/>
      <c r="M2" s="6"/>
      <c r="N2" s="6"/>
      <c r="O2" s="6"/>
      <c r="P2" s="6"/>
      <c r="Q2" s="6"/>
      <c r="R2" s="6"/>
      <c r="S2" s="6"/>
      <c r="T2" s="7"/>
    </row>
    <row r="3" spans="2:20" ht="26.25" x14ac:dyDescent="0.4">
      <c r="B3" s="8"/>
      <c r="C3" s="283" t="s">
        <v>463</v>
      </c>
      <c r="D3" s="283"/>
      <c r="E3" s="283"/>
      <c r="F3" s="283"/>
      <c r="G3" s="283"/>
      <c r="H3" s="283"/>
      <c r="I3" s="283"/>
      <c r="J3" s="283"/>
      <c r="K3" s="283"/>
      <c r="L3" s="283"/>
      <c r="M3" s="283"/>
      <c r="N3" s="283"/>
      <c r="O3" s="283"/>
      <c r="P3" s="283"/>
      <c r="Q3" s="283"/>
      <c r="R3" s="283"/>
      <c r="S3" s="283"/>
      <c r="T3" s="10"/>
    </row>
    <row r="4" spans="2:20" x14ac:dyDescent="0.25">
      <c r="B4" s="8"/>
      <c r="C4" s="9"/>
      <c r="D4" s="9"/>
      <c r="E4" s="9"/>
      <c r="F4" s="9"/>
      <c r="G4" s="9"/>
      <c r="H4" s="9"/>
      <c r="I4" s="9"/>
      <c r="J4" s="9"/>
      <c r="K4" s="9"/>
      <c r="L4" s="9"/>
      <c r="M4" s="9"/>
      <c r="N4" s="9"/>
      <c r="O4" s="9"/>
      <c r="P4" s="9"/>
      <c r="Q4" s="9"/>
      <c r="R4" s="9"/>
      <c r="S4" s="9"/>
      <c r="T4" s="10"/>
    </row>
    <row r="5" spans="2:20" x14ac:dyDescent="0.25">
      <c r="B5" s="8"/>
      <c r="C5" s="9"/>
      <c r="D5" s="9"/>
      <c r="E5" s="9"/>
      <c r="F5" s="9"/>
      <c r="G5" s="9"/>
      <c r="H5" s="9"/>
      <c r="I5" s="9"/>
      <c r="J5" s="9"/>
      <c r="K5" s="9"/>
      <c r="L5" s="9"/>
      <c r="M5" s="9"/>
      <c r="N5" s="9"/>
      <c r="O5" s="9"/>
      <c r="P5" s="9"/>
      <c r="Q5" s="9"/>
      <c r="R5" s="9"/>
      <c r="S5" s="9"/>
      <c r="T5" s="10"/>
    </row>
    <row r="6" spans="2:20" x14ac:dyDescent="0.25">
      <c r="B6" s="8"/>
      <c r="C6" s="9"/>
      <c r="D6" s="9"/>
      <c r="E6" s="9"/>
      <c r="F6" s="9"/>
      <c r="G6" s="9"/>
      <c r="H6" s="9"/>
      <c r="I6" s="9"/>
      <c r="J6" s="9"/>
      <c r="K6" s="9"/>
      <c r="L6" s="9"/>
      <c r="M6" s="9"/>
      <c r="N6" s="9"/>
      <c r="O6" s="9"/>
      <c r="P6" s="9"/>
      <c r="Q6" s="9"/>
      <c r="R6" s="9"/>
      <c r="S6" s="9"/>
      <c r="T6" s="10"/>
    </row>
    <row r="7" spans="2:20" x14ac:dyDescent="0.25">
      <c r="B7" s="8"/>
      <c r="C7" s="9"/>
      <c r="D7" s="9"/>
      <c r="E7" s="9"/>
      <c r="F7" s="9"/>
      <c r="G7" s="9"/>
      <c r="H7" s="9"/>
      <c r="I7" s="9"/>
      <c r="J7" s="9"/>
      <c r="K7" s="9"/>
      <c r="L7" s="9"/>
      <c r="M7" s="9"/>
      <c r="N7" s="9"/>
      <c r="O7" s="9"/>
      <c r="P7" s="9"/>
      <c r="Q7" s="9"/>
      <c r="R7" s="9"/>
      <c r="S7" s="9"/>
      <c r="T7" s="10"/>
    </row>
    <row r="8" spans="2:20" x14ac:dyDescent="0.25">
      <c r="B8" s="8"/>
      <c r="C8" s="9"/>
      <c r="D8" s="9"/>
      <c r="E8" s="9"/>
      <c r="F8" s="9"/>
      <c r="G8" s="9"/>
      <c r="H8" s="9"/>
      <c r="I8" s="9"/>
      <c r="J8" s="9"/>
      <c r="K8" s="9"/>
      <c r="L8" s="9"/>
      <c r="M8" s="9"/>
      <c r="N8" s="9"/>
      <c r="O8" s="9"/>
      <c r="P8" s="9"/>
      <c r="Q8" s="9"/>
      <c r="R8" s="9"/>
      <c r="S8" s="9"/>
      <c r="T8" s="10"/>
    </row>
    <row r="9" spans="2:20" x14ac:dyDescent="0.25">
      <c r="B9" s="8"/>
      <c r="C9" s="9"/>
      <c r="D9" s="9"/>
      <c r="E9" s="9"/>
      <c r="F9" s="9"/>
      <c r="G9" s="9"/>
      <c r="H9" s="9"/>
      <c r="I9" s="9"/>
      <c r="J9" s="9"/>
      <c r="K9" s="9"/>
      <c r="L9" s="9"/>
      <c r="M9" s="9"/>
      <c r="N9" s="9"/>
      <c r="O9" s="9"/>
      <c r="P9" s="9"/>
      <c r="Q9" s="9"/>
      <c r="R9" s="9"/>
      <c r="S9" s="9"/>
      <c r="T9" s="10"/>
    </row>
    <row r="10" spans="2:20" x14ac:dyDescent="0.25">
      <c r="B10" s="8"/>
      <c r="C10" s="9"/>
      <c r="D10" s="9"/>
      <c r="E10" s="9"/>
      <c r="F10" s="9"/>
      <c r="G10" s="9"/>
      <c r="H10" s="9"/>
      <c r="I10" s="9"/>
      <c r="J10" s="9"/>
      <c r="K10" s="9"/>
      <c r="L10" s="9"/>
      <c r="M10" s="9"/>
      <c r="N10" s="9"/>
      <c r="O10" s="9"/>
      <c r="P10" s="9"/>
      <c r="Q10" s="9"/>
      <c r="R10" s="9"/>
      <c r="S10" s="9"/>
      <c r="T10" s="10"/>
    </row>
    <row r="11" spans="2:20" x14ac:dyDescent="0.25">
      <c r="B11" s="8"/>
      <c r="C11" s="9"/>
      <c r="D11" s="9"/>
      <c r="E11" s="9"/>
      <c r="F11" s="9"/>
      <c r="G11" s="9"/>
      <c r="H11" s="9"/>
      <c r="I11" s="9"/>
      <c r="J11" s="9"/>
      <c r="K11" s="9"/>
      <c r="L11" s="9"/>
      <c r="M11" s="9"/>
      <c r="N11" s="9"/>
      <c r="O11" s="9"/>
      <c r="P11" s="9"/>
      <c r="Q11" s="9"/>
      <c r="R11" s="9"/>
      <c r="S11" s="9"/>
      <c r="T11" s="10"/>
    </row>
    <row r="12" spans="2:20" x14ac:dyDescent="0.25">
      <c r="B12" s="8"/>
      <c r="C12" s="9"/>
      <c r="D12" s="9"/>
      <c r="E12" s="9"/>
      <c r="F12" s="9"/>
      <c r="G12" s="9"/>
      <c r="H12" s="9"/>
      <c r="I12" s="9"/>
      <c r="J12" s="9"/>
      <c r="K12" s="9"/>
      <c r="L12" s="9"/>
      <c r="M12" s="9"/>
      <c r="N12" s="9"/>
      <c r="O12" s="9"/>
      <c r="P12" s="9"/>
      <c r="Q12" s="9"/>
      <c r="R12" s="9"/>
      <c r="S12" s="9"/>
      <c r="T12" s="10"/>
    </row>
    <row r="13" spans="2:20" x14ac:dyDescent="0.25">
      <c r="B13" s="8"/>
      <c r="C13" s="9"/>
      <c r="D13" s="9"/>
      <c r="E13" s="9"/>
      <c r="F13" s="9"/>
      <c r="G13" s="9"/>
      <c r="H13" s="9"/>
      <c r="I13" s="9"/>
      <c r="J13" s="9"/>
      <c r="K13" s="9"/>
      <c r="L13" s="9"/>
      <c r="M13" s="9"/>
      <c r="N13" s="9"/>
      <c r="O13" s="9"/>
      <c r="P13" s="9"/>
      <c r="Q13" s="9"/>
      <c r="R13" s="9"/>
      <c r="S13" s="9"/>
      <c r="T13" s="10"/>
    </row>
    <row r="14" spans="2:20" x14ac:dyDescent="0.25">
      <c r="B14" s="8"/>
      <c r="C14" s="9"/>
      <c r="D14" s="9"/>
      <c r="E14" s="9"/>
      <c r="F14" s="9"/>
      <c r="G14" s="9"/>
      <c r="H14" s="9"/>
      <c r="I14" s="9"/>
      <c r="J14" s="9"/>
      <c r="K14" s="9"/>
      <c r="L14" s="9"/>
      <c r="M14" s="9"/>
      <c r="N14" s="9"/>
      <c r="O14" s="9"/>
      <c r="P14" s="9"/>
      <c r="Q14" s="9"/>
      <c r="R14" s="9"/>
      <c r="S14" s="9"/>
      <c r="T14" s="10"/>
    </row>
    <row r="15" spans="2:20" x14ac:dyDescent="0.25">
      <c r="B15" s="8"/>
      <c r="C15" s="9"/>
      <c r="D15" s="9"/>
      <c r="E15" s="9"/>
      <c r="F15" s="9"/>
      <c r="G15" s="9"/>
      <c r="H15" s="9"/>
      <c r="I15" s="9"/>
      <c r="J15" s="9"/>
      <c r="K15" s="9"/>
      <c r="L15" s="9"/>
      <c r="M15" s="9"/>
      <c r="N15" s="9"/>
      <c r="O15" s="9"/>
      <c r="P15" s="9"/>
      <c r="Q15" s="9"/>
      <c r="R15" s="9"/>
      <c r="S15" s="9"/>
      <c r="T15" s="10"/>
    </row>
    <row r="16" spans="2:20" x14ac:dyDescent="0.25">
      <c r="B16" s="8"/>
      <c r="C16" s="9"/>
      <c r="D16" s="9"/>
      <c r="E16" s="9"/>
      <c r="F16" s="9"/>
      <c r="G16" s="9"/>
      <c r="H16" s="9"/>
      <c r="I16" s="9"/>
      <c r="J16" s="9"/>
      <c r="K16" s="9"/>
      <c r="L16" s="9"/>
      <c r="M16" s="9"/>
      <c r="N16" s="9"/>
      <c r="O16" s="9"/>
      <c r="P16" s="9"/>
      <c r="Q16" s="9"/>
      <c r="R16" s="9"/>
      <c r="S16" s="9"/>
      <c r="T16" s="10"/>
    </row>
    <row r="17" spans="2:20" x14ac:dyDescent="0.25">
      <c r="B17" s="8"/>
      <c r="C17" s="9"/>
      <c r="D17" s="9"/>
      <c r="E17" s="9"/>
      <c r="F17" s="9"/>
      <c r="G17" s="9"/>
      <c r="H17" s="9"/>
      <c r="I17" s="9"/>
      <c r="J17" s="9"/>
      <c r="K17" s="9"/>
      <c r="L17" s="9"/>
      <c r="M17" s="9"/>
      <c r="N17" s="9"/>
      <c r="O17" s="9"/>
      <c r="P17" s="9"/>
      <c r="Q17" s="9"/>
      <c r="R17" s="9"/>
      <c r="S17" s="9"/>
      <c r="T17" s="10"/>
    </row>
    <row r="18" spans="2:20" x14ac:dyDescent="0.25">
      <c r="B18" s="8"/>
      <c r="C18" s="9"/>
      <c r="D18" s="9"/>
      <c r="E18" s="9"/>
      <c r="F18" s="9"/>
      <c r="G18" s="9"/>
      <c r="H18" s="9"/>
      <c r="I18" s="9"/>
      <c r="J18" s="9"/>
      <c r="K18" s="9"/>
      <c r="L18" s="9"/>
      <c r="M18" s="9"/>
      <c r="N18" s="9"/>
      <c r="O18" s="9"/>
      <c r="P18" s="9"/>
      <c r="Q18" s="9"/>
      <c r="R18" s="9"/>
      <c r="S18" s="9"/>
      <c r="T18" s="10"/>
    </row>
    <row r="19" spans="2:20" x14ac:dyDescent="0.25">
      <c r="B19" s="8"/>
      <c r="C19" s="9"/>
      <c r="D19" s="9"/>
      <c r="E19" s="9"/>
      <c r="F19" s="9"/>
      <c r="G19" s="9"/>
      <c r="H19" s="9"/>
      <c r="I19" s="9"/>
      <c r="J19" s="9"/>
      <c r="K19" s="9"/>
      <c r="L19" s="9"/>
      <c r="M19" s="9"/>
      <c r="N19" s="9"/>
      <c r="O19" s="9"/>
      <c r="P19" s="9"/>
      <c r="Q19" s="9"/>
      <c r="R19" s="9"/>
      <c r="S19" s="9"/>
      <c r="T19" s="10"/>
    </row>
    <row r="20" spans="2:20" x14ac:dyDescent="0.25">
      <c r="B20" s="8"/>
      <c r="C20" s="9"/>
      <c r="D20" s="9"/>
      <c r="E20" s="9"/>
      <c r="F20" s="9"/>
      <c r="G20" s="9"/>
      <c r="H20" s="9"/>
      <c r="I20" s="9"/>
      <c r="J20" s="9"/>
      <c r="K20" s="9"/>
      <c r="L20" s="9"/>
      <c r="M20" s="9"/>
      <c r="N20" s="9"/>
      <c r="O20" s="9"/>
      <c r="P20" s="9"/>
      <c r="Q20" s="9"/>
      <c r="R20" s="9"/>
      <c r="S20" s="9"/>
      <c r="T20" s="10"/>
    </row>
    <row r="21" spans="2:20" x14ac:dyDescent="0.25">
      <c r="B21" s="8"/>
      <c r="C21" s="9"/>
      <c r="D21" s="9"/>
      <c r="E21" s="9"/>
      <c r="F21" s="9"/>
      <c r="G21" s="9"/>
      <c r="H21" s="9"/>
      <c r="I21" s="9"/>
      <c r="J21" s="9"/>
      <c r="K21" s="9"/>
      <c r="L21" s="9"/>
      <c r="M21" s="9"/>
      <c r="N21" s="9"/>
      <c r="O21" s="9"/>
      <c r="P21" s="9"/>
      <c r="Q21" s="9"/>
      <c r="R21" s="9"/>
      <c r="S21" s="9"/>
      <c r="T21" s="10"/>
    </row>
    <row r="22" spans="2:20" x14ac:dyDescent="0.25">
      <c r="B22" s="8"/>
      <c r="C22" s="9"/>
      <c r="D22" s="9"/>
      <c r="E22" s="9"/>
      <c r="F22" s="9"/>
      <c r="G22" s="9"/>
      <c r="H22" s="9"/>
      <c r="I22" s="9"/>
      <c r="J22" s="9"/>
      <c r="K22" s="9"/>
      <c r="L22" s="9"/>
      <c r="M22" s="9"/>
      <c r="N22" s="9"/>
      <c r="O22" s="9"/>
      <c r="P22" s="9"/>
      <c r="Q22" s="9"/>
      <c r="R22" s="9"/>
      <c r="S22" s="9"/>
      <c r="T22" s="10"/>
    </row>
    <row r="23" spans="2:20" x14ac:dyDescent="0.25">
      <c r="B23" s="8"/>
      <c r="C23" s="9"/>
      <c r="D23" s="9"/>
      <c r="E23" s="9"/>
      <c r="F23" s="9"/>
      <c r="G23" s="9"/>
      <c r="H23" s="9"/>
      <c r="I23" s="9"/>
      <c r="J23" s="9"/>
      <c r="K23" s="9"/>
      <c r="L23" s="9"/>
      <c r="M23" s="9"/>
      <c r="N23" s="9"/>
      <c r="O23" s="9"/>
      <c r="P23" s="9"/>
      <c r="Q23" s="9"/>
      <c r="R23" s="9"/>
      <c r="S23" s="9"/>
      <c r="T23" s="10"/>
    </row>
    <row r="24" spans="2:20" x14ac:dyDescent="0.25">
      <c r="B24" s="8"/>
      <c r="C24" s="9"/>
      <c r="D24" s="9"/>
      <c r="E24" s="9"/>
      <c r="F24" s="9"/>
      <c r="G24" s="9"/>
      <c r="H24" s="9"/>
      <c r="I24" s="9"/>
      <c r="J24" s="9"/>
      <c r="K24" s="9"/>
      <c r="L24" s="9"/>
      <c r="M24" s="9"/>
      <c r="N24" s="9"/>
      <c r="O24" s="9"/>
      <c r="P24" s="9"/>
      <c r="Q24" s="9"/>
      <c r="R24" s="9"/>
      <c r="S24" s="9"/>
      <c r="T24" s="10"/>
    </row>
    <row r="25" spans="2:20" x14ac:dyDescent="0.25">
      <c r="B25" s="8"/>
      <c r="C25" s="9"/>
      <c r="D25" s="9"/>
      <c r="E25" s="9"/>
      <c r="F25" s="9"/>
      <c r="G25" s="9"/>
      <c r="H25" s="9"/>
      <c r="I25" s="9"/>
      <c r="J25" s="9"/>
      <c r="K25" s="9"/>
      <c r="L25" s="9"/>
      <c r="M25" s="9"/>
      <c r="N25" s="9"/>
      <c r="O25" s="9"/>
      <c r="P25" s="9"/>
      <c r="Q25" s="9"/>
      <c r="R25" s="9"/>
      <c r="S25" s="9"/>
      <c r="T25" s="10"/>
    </row>
    <row r="26" spans="2:20" x14ac:dyDescent="0.25">
      <c r="B26" s="8"/>
      <c r="C26" s="9"/>
      <c r="D26" s="9"/>
      <c r="E26" s="9"/>
      <c r="F26" s="9"/>
      <c r="G26" s="9"/>
      <c r="H26" s="9"/>
      <c r="I26" s="9"/>
      <c r="J26" s="9"/>
      <c r="K26" s="9"/>
      <c r="L26" s="9"/>
      <c r="M26" s="9"/>
      <c r="N26" s="9"/>
      <c r="O26" s="9"/>
      <c r="P26" s="9"/>
      <c r="Q26" s="9"/>
      <c r="R26" s="9"/>
      <c r="S26" s="9"/>
      <c r="T26" s="10"/>
    </row>
    <row r="27" spans="2:20" x14ac:dyDescent="0.25">
      <c r="B27" s="8"/>
      <c r="C27" s="9"/>
      <c r="D27" s="9"/>
      <c r="E27" s="9"/>
      <c r="F27" s="9"/>
      <c r="G27" s="9"/>
      <c r="H27" s="9"/>
      <c r="I27" s="9"/>
      <c r="J27" s="9"/>
      <c r="K27" s="9"/>
      <c r="L27" s="9"/>
      <c r="M27" s="9"/>
      <c r="N27" s="9"/>
      <c r="O27" s="9"/>
      <c r="P27" s="9"/>
      <c r="Q27" s="9"/>
      <c r="R27" s="9"/>
      <c r="S27" s="9"/>
      <c r="T27" s="10"/>
    </row>
    <row r="28" spans="2:20" x14ac:dyDescent="0.25">
      <c r="B28" s="8"/>
      <c r="C28" s="9"/>
      <c r="D28" s="9"/>
      <c r="E28" s="9"/>
      <c r="F28" s="9"/>
      <c r="G28" s="9"/>
      <c r="H28" s="9"/>
      <c r="I28" s="9"/>
      <c r="J28" s="9"/>
      <c r="K28" s="9"/>
      <c r="L28" s="9"/>
      <c r="M28" s="9"/>
      <c r="N28" s="9"/>
      <c r="O28" s="9"/>
      <c r="P28" s="9"/>
      <c r="Q28" s="9"/>
      <c r="R28" s="9"/>
      <c r="S28" s="9"/>
      <c r="T28" s="10"/>
    </row>
    <row r="29" spans="2:20" x14ac:dyDescent="0.25">
      <c r="B29" s="8"/>
      <c r="C29" s="9"/>
      <c r="D29" s="9"/>
      <c r="E29" s="9"/>
      <c r="F29" s="9"/>
      <c r="G29" s="9"/>
      <c r="H29" s="9"/>
      <c r="I29" s="9"/>
      <c r="J29" s="9"/>
      <c r="K29" s="9"/>
      <c r="L29" s="9"/>
      <c r="M29" s="9"/>
      <c r="N29" s="9"/>
      <c r="O29" s="9"/>
      <c r="P29" s="9"/>
      <c r="Q29" s="9"/>
      <c r="R29" s="9"/>
      <c r="S29" s="9"/>
      <c r="T29" s="10"/>
    </row>
    <row r="30" spans="2:20" x14ac:dyDescent="0.25">
      <c r="B30" s="8"/>
      <c r="C30" s="9"/>
      <c r="D30" s="9"/>
      <c r="E30" s="9"/>
      <c r="F30" s="9"/>
      <c r="G30" s="9"/>
      <c r="H30" s="9"/>
      <c r="I30" s="9"/>
      <c r="J30" s="9"/>
      <c r="K30" s="9"/>
      <c r="L30" s="9"/>
      <c r="M30" s="9"/>
      <c r="N30" s="9"/>
      <c r="O30" s="9"/>
      <c r="P30" s="9"/>
      <c r="Q30" s="9"/>
      <c r="R30" s="9"/>
      <c r="S30" s="9"/>
      <c r="T30" s="10"/>
    </row>
    <row r="31" spans="2:20" x14ac:dyDescent="0.25">
      <c r="B31" s="8"/>
      <c r="C31" s="9"/>
      <c r="D31" s="9"/>
      <c r="E31" s="9"/>
      <c r="F31" s="9"/>
      <c r="G31" s="9"/>
      <c r="H31" s="9"/>
      <c r="I31" s="67"/>
      <c r="J31" s="9"/>
      <c r="K31" s="9"/>
      <c r="L31" s="9"/>
      <c r="M31" s="9"/>
      <c r="N31" s="9"/>
      <c r="O31" s="9"/>
      <c r="P31" s="9"/>
      <c r="Q31" s="9"/>
      <c r="R31" s="9"/>
      <c r="S31" s="9"/>
      <c r="T31" s="10"/>
    </row>
    <row r="32" spans="2:20" x14ac:dyDescent="0.25">
      <c r="B32" s="8"/>
      <c r="C32" s="9"/>
      <c r="D32" s="9"/>
      <c r="E32" s="9"/>
      <c r="F32" s="9"/>
      <c r="G32" s="9"/>
      <c r="H32" s="9"/>
      <c r="I32" s="9"/>
      <c r="J32" s="9"/>
      <c r="K32" s="9"/>
      <c r="L32" s="9"/>
      <c r="M32" s="9"/>
      <c r="N32" s="9"/>
      <c r="O32" s="9"/>
      <c r="P32" s="9"/>
      <c r="Q32" s="9"/>
      <c r="R32" s="9"/>
      <c r="S32" s="9"/>
      <c r="T32" s="10"/>
    </row>
    <row r="33" spans="2:20" x14ac:dyDescent="0.25">
      <c r="B33" s="8"/>
      <c r="C33" s="9"/>
      <c r="D33" s="9"/>
      <c r="E33" s="9"/>
      <c r="F33" s="9"/>
      <c r="G33" s="9"/>
      <c r="H33" s="9"/>
      <c r="I33" s="9"/>
      <c r="J33" s="9"/>
      <c r="K33" s="9"/>
      <c r="L33" s="9"/>
      <c r="M33" s="9"/>
      <c r="N33" s="9"/>
      <c r="O33" s="9"/>
      <c r="P33" s="9"/>
      <c r="Q33" s="9"/>
      <c r="R33" s="9"/>
      <c r="S33" s="9"/>
      <c r="T33" s="10"/>
    </row>
    <row r="34" spans="2:20" x14ac:dyDescent="0.25">
      <c r="B34" s="8"/>
      <c r="C34" s="9"/>
      <c r="D34" s="9"/>
      <c r="E34" s="9"/>
      <c r="F34" s="9"/>
      <c r="G34" s="9"/>
      <c r="H34" s="9"/>
      <c r="I34" s="9"/>
      <c r="J34" s="9"/>
      <c r="K34" s="9"/>
      <c r="L34" s="9"/>
      <c r="M34" s="9"/>
      <c r="N34" s="9"/>
      <c r="O34" s="9"/>
      <c r="P34" s="9"/>
      <c r="Q34" s="9"/>
      <c r="R34" s="9"/>
      <c r="S34" s="9"/>
      <c r="T34" s="10"/>
    </row>
    <row r="35" spans="2:20" x14ac:dyDescent="0.25">
      <c r="B35" s="8"/>
      <c r="C35" s="9"/>
      <c r="D35" s="9"/>
      <c r="E35" s="9"/>
      <c r="F35" s="9"/>
      <c r="G35" s="9"/>
      <c r="H35" s="9"/>
      <c r="I35" s="9"/>
      <c r="J35" s="9"/>
      <c r="K35" s="9"/>
      <c r="L35" s="9"/>
      <c r="M35" s="9"/>
      <c r="N35" s="9"/>
      <c r="O35" s="9"/>
      <c r="P35" s="9"/>
      <c r="Q35" s="9"/>
      <c r="R35" s="9"/>
      <c r="S35" s="9"/>
      <c r="T35" s="10"/>
    </row>
    <row r="36" spans="2:20" x14ac:dyDescent="0.25">
      <c r="B36" s="8"/>
      <c r="C36" s="9"/>
      <c r="D36" s="9"/>
      <c r="E36" s="9"/>
      <c r="F36" s="9"/>
      <c r="G36" s="9"/>
      <c r="H36" s="9"/>
      <c r="I36" s="9"/>
      <c r="J36" s="9"/>
      <c r="K36" s="9"/>
      <c r="L36" s="9"/>
      <c r="M36" s="9"/>
      <c r="N36" s="9"/>
      <c r="O36" s="9"/>
      <c r="P36" s="9"/>
      <c r="Q36" s="9"/>
      <c r="R36" s="9"/>
      <c r="S36" s="9"/>
      <c r="T36" s="10"/>
    </row>
    <row r="37" spans="2:20" x14ac:dyDescent="0.25">
      <c r="B37" s="8"/>
      <c r="C37" s="9"/>
      <c r="D37" s="9"/>
      <c r="E37" s="9"/>
      <c r="F37" s="9"/>
      <c r="G37" s="9"/>
      <c r="H37" s="9"/>
      <c r="I37" s="9"/>
      <c r="J37" s="9"/>
      <c r="K37" s="9"/>
      <c r="L37" s="9"/>
      <c r="M37" s="9"/>
      <c r="N37" s="9"/>
      <c r="O37" s="9"/>
      <c r="P37" s="9"/>
      <c r="Q37" s="9"/>
      <c r="R37" s="9"/>
      <c r="S37" s="9"/>
      <c r="T37" s="10"/>
    </row>
    <row r="38" spans="2:20" x14ac:dyDescent="0.25">
      <c r="B38" s="8"/>
      <c r="C38" s="9"/>
      <c r="D38" s="9"/>
      <c r="E38" s="9"/>
      <c r="F38" s="9"/>
      <c r="G38" s="9"/>
      <c r="H38" s="9"/>
      <c r="I38" s="9"/>
      <c r="J38" s="9"/>
      <c r="K38" s="9"/>
      <c r="L38" s="9"/>
      <c r="M38" s="9"/>
      <c r="N38" s="9"/>
      <c r="O38" s="9"/>
      <c r="P38" s="9"/>
      <c r="Q38" s="9"/>
      <c r="R38" s="9"/>
      <c r="S38" s="9"/>
      <c r="T38" s="10"/>
    </row>
    <row r="39" spans="2:20" x14ac:dyDescent="0.25">
      <c r="B39" s="8"/>
      <c r="C39" s="9"/>
      <c r="D39" s="9"/>
      <c r="E39" s="9"/>
      <c r="F39" s="9"/>
      <c r="G39" s="9"/>
      <c r="H39" s="9"/>
      <c r="I39" s="9"/>
      <c r="J39" s="9"/>
      <c r="K39" s="9"/>
      <c r="L39" s="9"/>
      <c r="M39" s="9"/>
      <c r="N39" s="9"/>
      <c r="O39" s="9"/>
      <c r="P39" s="9"/>
      <c r="Q39" s="9"/>
      <c r="R39" s="9"/>
      <c r="S39" s="9"/>
      <c r="T39" s="10"/>
    </row>
    <row r="40" spans="2:20" x14ac:dyDescent="0.25">
      <c r="B40" s="8"/>
      <c r="C40" s="9"/>
      <c r="D40" s="9"/>
      <c r="E40" s="9"/>
      <c r="F40" s="9"/>
      <c r="G40" s="9"/>
      <c r="H40" s="9"/>
      <c r="I40" s="9"/>
      <c r="J40" s="9"/>
      <c r="K40" s="9"/>
      <c r="L40" s="9"/>
      <c r="M40" s="9"/>
      <c r="N40" s="9"/>
      <c r="O40" s="9"/>
      <c r="P40" s="9"/>
      <c r="Q40" s="9"/>
      <c r="R40" s="9"/>
      <c r="S40" s="9"/>
      <c r="T40" s="10"/>
    </row>
    <row r="41" spans="2:20" x14ac:dyDescent="0.25">
      <c r="B41" s="8"/>
      <c r="C41" s="9"/>
      <c r="D41" s="9"/>
      <c r="E41" s="9"/>
      <c r="F41" s="9"/>
      <c r="G41" s="9"/>
      <c r="H41" s="9"/>
      <c r="I41" s="9"/>
      <c r="J41" s="9"/>
      <c r="K41" s="9"/>
      <c r="L41" s="9"/>
      <c r="M41" s="9"/>
      <c r="N41" s="9"/>
      <c r="O41" s="9"/>
      <c r="P41" s="9"/>
      <c r="Q41" s="9"/>
      <c r="R41" s="9"/>
      <c r="S41" s="9"/>
      <c r="T41" s="10"/>
    </row>
    <row r="42" spans="2:20" x14ac:dyDescent="0.25">
      <c r="B42" s="8"/>
      <c r="C42" s="9"/>
      <c r="D42" s="9"/>
      <c r="E42" s="9"/>
      <c r="F42" s="9"/>
      <c r="G42" s="9"/>
      <c r="H42" s="9"/>
      <c r="I42" s="9"/>
      <c r="J42" s="9"/>
      <c r="K42" s="9"/>
      <c r="L42" s="9"/>
      <c r="M42" s="9"/>
      <c r="N42" s="9"/>
      <c r="O42" s="9"/>
      <c r="P42" s="9"/>
      <c r="Q42" s="9"/>
      <c r="R42" s="9"/>
      <c r="S42" s="9"/>
      <c r="T42" s="10"/>
    </row>
    <row r="43" spans="2:20" x14ac:dyDescent="0.25">
      <c r="B43" s="8"/>
      <c r="C43" s="9"/>
      <c r="D43" s="9"/>
      <c r="E43" s="9"/>
      <c r="F43" s="9"/>
      <c r="G43" s="9"/>
      <c r="H43" s="9"/>
      <c r="I43" s="9"/>
      <c r="J43" s="9"/>
      <c r="K43" s="9"/>
      <c r="L43" s="9"/>
      <c r="M43" s="9"/>
      <c r="N43" s="9"/>
      <c r="O43" s="9"/>
      <c r="P43" s="9"/>
      <c r="Q43" s="9"/>
      <c r="R43" s="9"/>
      <c r="S43" s="9"/>
      <c r="T43" s="10"/>
    </row>
    <row r="44" spans="2:20" x14ac:dyDescent="0.25">
      <c r="B44" s="8"/>
      <c r="C44" s="9"/>
      <c r="D44" s="9"/>
      <c r="E44" s="9"/>
      <c r="F44" s="9"/>
      <c r="G44" s="9"/>
      <c r="H44" s="9"/>
      <c r="I44" s="9"/>
      <c r="J44" s="9"/>
      <c r="K44" s="9"/>
      <c r="L44" s="9"/>
      <c r="M44" s="9"/>
      <c r="N44" s="9"/>
      <c r="O44" s="9"/>
      <c r="P44" s="9"/>
      <c r="Q44" s="9"/>
      <c r="R44" s="9"/>
      <c r="S44" s="9"/>
      <c r="T44" s="10"/>
    </row>
    <row r="45" spans="2:20" x14ac:dyDescent="0.25">
      <c r="B45" s="8"/>
      <c r="C45" s="9"/>
      <c r="D45" s="9"/>
      <c r="E45" s="9"/>
      <c r="F45" s="9"/>
      <c r="G45" s="9"/>
      <c r="H45" s="9"/>
      <c r="I45" s="9"/>
      <c r="J45" s="9"/>
      <c r="K45" s="9"/>
      <c r="L45" s="9"/>
      <c r="M45" s="9"/>
      <c r="N45" s="9"/>
      <c r="O45" s="9"/>
      <c r="P45" s="9"/>
      <c r="Q45" s="9"/>
      <c r="R45" s="9"/>
      <c r="S45" s="9"/>
      <c r="T45" s="10"/>
    </row>
    <row r="46" spans="2:20" x14ac:dyDescent="0.25">
      <c r="B46" s="8"/>
      <c r="C46" s="9"/>
      <c r="D46" s="9"/>
      <c r="E46" s="9"/>
      <c r="F46" s="9"/>
      <c r="G46" s="9"/>
      <c r="H46" s="9"/>
      <c r="I46" s="9"/>
      <c r="J46" s="9"/>
      <c r="K46" s="9"/>
      <c r="L46" s="9"/>
      <c r="M46" s="9"/>
      <c r="N46" s="9"/>
      <c r="O46" s="9"/>
      <c r="P46" s="9"/>
      <c r="Q46" s="9"/>
      <c r="R46" s="9"/>
      <c r="S46" s="9"/>
      <c r="T46" s="10"/>
    </row>
    <row r="47" spans="2:20" x14ac:dyDescent="0.25">
      <c r="B47" s="8"/>
      <c r="C47" s="9"/>
      <c r="D47" s="9"/>
      <c r="E47" s="9"/>
      <c r="F47" s="9"/>
      <c r="G47" s="9"/>
      <c r="H47" s="9"/>
      <c r="I47" s="9"/>
      <c r="J47" s="9"/>
      <c r="K47" s="9"/>
      <c r="L47" s="9"/>
      <c r="M47" s="9"/>
      <c r="N47" s="9"/>
      <c r="O47" s="9"/>
      <c r="P47" s="9"/>
      <c r="Q47" s="9"/>
      <c r="R47" s="9"/>
      <c r="S47" s="9"/>
      <c r="T47" s="10"/>
    </row>
    <row r="48" spans="2:20" x14ac:dyDescent="0.25">
      <c r="B48" s="8"/>
      <c r="C48" s="9"/>
      <c r="D48" s="9"/>
      <c r="E48" s="9"/>
      <c r="F48" s="9"/>
      <c r="G48" s="9"/>
      <c r="H48" s="9"/>
      <c r="I48" s="9"/>
      <c r="J48" s="9"/>
      <c r="K48" s="9"/>
      <c r="L48" s="9"/>
      <c r="M48" s="9"/>
      <c r="N48" s="9"/>
      <c r="O48" s="9"/>
      <c r="P48" s="9"/>
      <c r="Q48" s="9"/>
      <c r="R48" s="9"/>
      <c r="S48" s="9"/>
      <c r="T48" s="10"/>
    </row>
    <row r="49" spans="2:20" x14ac:dyDescent="0.25">
      <c r="B49" s="8"/>
      <c r="C49" s="9"/>
      <c r="D49" s="9"/>
      <c r="E49" s="9"/>
      <c r="F49" s="9"/>
      <c r="G49" s="9"/>
      <c r="H49" s="9"/>
      <c r="I49" s="9"/>
      <c r="J49" s="9"/>
      <c r="K49" s="9"/>
      <c r="L49" s="9"/>
      <c r="M49" s="9"/>
      <c r="N49" s="9"/>
      <c r="O49" s="9"/>
      <c r="P49" s="9"/>
      <c r="Q49" s="9"/>
      <c r="R49" s="9"/>
      <c r="S49" s="9"/>
      <c r="T49" s="10"/>
    </row>
    <row r="50" spans="2:20" x14ac:dyDescent="0.25">
      <c r="B50" s="8"/>
      <c r="C50" s="9"/>
      <c r="D50" s="9"/>
      <c r="E50" s="9"/>
      <c r="F50" s="9"/>
      <c r="G50" s="9"/>
      <c r="H50" s="9"/>
      <c r="I50" s="9"/>
      <c r="J50" s="9"/>
      <c r="K50" s="9"/>
      <c r="L50" s="9"/>
      <c r="M50" s="9"/>
      <c r="N50" s="9"/>
      <c r="O50" s="9"/>
      <c r="P50" s="9"/>
      <c r="Q50" s="9"/>
      <c r="R50" s="9"/>
      <c r="S50" s="9"/>
      <c r="T50" s="10"/>
    </row>
    <row r="51" spans="2:20" x14ac:dyDescent="0.25">
      <c r="B51" s="8"/>
      <c r="C51" s="9"/>
      <c r="D51" s="9"/>
      <c r="E51" s="9"/>
      <c r="F51" s="9"/>
      <c r="G51" s="9"/>
      <c r="H51" s="9"/>
      <c r="I51" s="9"/>
      <c r="J51" s="9"/>
      <c r="K51" s="9"/>
      <c r="L51" s="9"/>
      <c r="M51" s="9"/>
      <c r="N51" s="9"/>
      <c r="O51" s="9"/>
      <c r="P51" s="9"/>
      <c r="Q51" s="9"/>
      <c r="R51" s="9"/>
      <c r="S51" s="9"/>
      <c r="T51" s="10"/>
    </row>
    <row r="52" spans="2:20" x14ac:dyDescent="0.25">
      <c r="B52" s="8"/>
      <c r="C52" s="9"/>
      <c r="D52" s="9"/>
      <c r="E52" s="9"/>
      <c r="F52" s="9"/>
      <c r="G52" s="9"/>
      <c r="H52" s="9"/>
      <c r="I52" s="9"/>
      <c r="J52" s="9"/>
      <c r="K52" s="9"/>
      <c r="L52" s="9"/>
      <c r="M52" s="9"/>
      <c r="N52" s="9"/>
      <c r="O52" s="9"/>
      <c r="P52" s="9"/>
      <c r="Q52" s="9"/>
      <c r="R52" s="9"/>
      <c r="S52" s="9"/>
      <c r="T52" s="10"/>
    </row>
    <row r="53" spans="2:20" x14ac:dyDescent="0.25">
      <c r="B53" s="8"/>
      <c r="C53" s="9"/>
      <c r="D53" s="9"/>
      <c r="E53" s="9"/>
      <c r="F53" s="9"/>
      <c r="G53" s="9"/>
      <c r="H53" s="9"/>
      <c r="I53" s="9"/>
      <c r="J53" s="9"/>
      <c r="K53" s="9"/>
      <c r="L53" s="9"/>
      <c r="M53" s="9"/>
      <c r="N53" s="9"/>
      <c r="O53" s="9"/>
      <c r="P53" s="9"/>
      <c r="Q53" s="9"/>
      <c r="R53" s="9"/>
      <c r="S53" s="9"/>
      <c r="T53" s="10"/>
    </row>
    <row r="54" spans="2:20" x14ac:dyDescent="0.25">
      <c r="B54" s="8"/>
      <c r="C54" s="9"/>
      <c r="D54" s="9"/>
      <c r="E54" s="9"/>
      <c r="F54" s="9"/>
      <c r="G54" s="9"/>
      <c r="H54" s="9"/>
      <c r="I54" s="9"/>
      <c r="J54" s="9"/>
      <c r="K54" s="9"/>
      <c r="L54" s="9"/>
      <c r="M54" s="9"/>
      <c r="N54" s="9"/>
      <c r="O54" s="9"/>
      <c r="P54" s="9"/>
      <c r="Q54" s="9"/>
      <c r="R54" s="9"/>
      <c r="S54" s="9"/>
      <c r="T54" s="10"/>
    </row>
    <row r="55" spans="2:20" x14ac:dyDescent="0.25">
      <c r="B55" s="8"/>
      <c r="C55" s="9"/>
      <c r="D55" s="9"/>
      <c r="E55" s="9"/>
      <c r="F55" s="9"/>
      <c r="G55" s="9"/>
      <c r="H55" s="9"/>
      <c r="I55" s="9"/>
      <c r="J55" s="9"/>
      <c r="K55" s="9"/>
      <c r="L55" s="9"/>
      <c r="M55" s="9"/>
      <c r="N55" s="9"/>
      <c r="O55" s="9"/>
      <c r="P55" s="9"/>
      <c r="Q55" s="58"/>
      <c r="R55" s="59" t="s">
        <v>452</v>
      </c>
      <c r="S55" s="60"/>
      <c r="T55" s="10"/>
    </row>
    <row r="56" spans="2:20" x14ac:dyDescent="0.25">
      <c r="B56" s="8"/>
      <c r="C56" s="9"/>
      <c r="D56" s="9"/>
      <c r="E56" s="9"/>
      <c r="F56" s="9"/>
      <c r="G56" s="9"/>
      <c r="H56" s="9"/>
      <c r="I56" s="9"/>
      <c r="J56" s="9"/>
      <c r="K56" s="9"/>
      <c r="L56" s="9"/>
      <c r="M56" s="9"/>
      <c r="N56" s="9"/>
      <c r="O56" s="9"/>
      <c r="P56" s="9"/>
      <c r="Q56" s="61"/>
      <c r="R56" s="57"/>
      <c r="S56" s="62"/>
      <c r="T56" s="10"/>
    </row>
    <row r="57" spans="2:20" x14ac:dyDescent="0.25">
      <c r="B57" s="8"/>
      <c r="C57" s="9"/>
      <c r="D57" s="9"/>
      <c r="E57" s="9"/>
      <c r="F57" s="9"/>
      <c r="G57" s="9"/>
      <c r="H57" s="9"/>
      <c r="I57" s="9"/>
      <c r="J57" s="9"/>
      <c r="K57" s="9"/>
      <c r="L57" s="9"/>
      <c r="M57" s="9"/>
      <c r="N57" s="9"/>
      <c r="O57" s="9"/>
      <c r="P57" s="9"/>
      <c r="Q57" s="61"/>
      <c r="R57" s="57"/>
      <c r="S57" s="62"/>
      <c r="T57" s="10"/>
    </row>
    <row r="58" spans="2:20" x14ac:dyDescent="0.25">
      <c r="B58" s="8"/>
      <c r="C58" s="9"/>
      <c r="D58" s="9"/>
      <c r="E58" s="9"/>
      <c r="F58" s="9"/>
      <c r="G58" s="9"/>
      <c r="H58" s="9"/>
      <c r="I58" s="9"/>
      <c r="J58" s="9"/>
      <c r="K58" s="9"/>
      <c r="L58" s="9"/>
      <c r="M58" s="9"/>
      <c r="N58" s="9"/>
      <c r="O58" s="9"/>
      <c r="P58" s="9"/>
      <c r="Q58" s="61"/>
      <c r="R58" s="57"/>
      <c r="S58" s="62"/>
      <c r="T58" s="10"/>
    </row>
    <row r="59" spans="2:20" x14ac:dyDescent="0.25">
      <c r="B59" s="8"/>
      <c r="C59" s="9"/>
      <c r="D59" s="9"/>
      <c r="E59" s="9"/>
      <c r="F59" s="9"/>
      <c r="G59" s="9"/>
      <c r="H59" s="9"/>
      <c r="I59" s="9"/>
      <c r="J59" s="9"/>
      <c r="K59" s="9"/>
      <c r="L59" s="9"/>
      <c r="M59" s="9"/>
      <c r="N59" s="9"/>
      <c r="O59" s="9"/>
      <c r="P59" s="9"/>
      <c r="Q59" s="61"/>
      <c r="R59" s="57"/>
      <c r="S59" s="62"/>
      <c r="T59" s="10"/>
    </row>
    <row r="60" spans="2:20" x14ac:dyDescent="0.25">
      <c r="B60" s="8"/>
      <c r="C60" s="9"/>
      <c r="D60" s="9"/>
      <c r="E60" s="9"/>
      <c r="F60" s="9"/>
      <c r="G60" s="9"/>
      <c r="H60" s="9"/>
      <c r="I60" s="9"/>
      <c r="J60" s="9"/>
      <c r="K60" s="9"/>
      <c r="L60" s="9"/>
      <c r="M60" s="9"/>
      <c r="N60" s="9"/>
      <c r="O60" s="9"/>
      <c r="P60" s="9"/>
      <c r="Q60" s="61"/>
      <c r="R60" s="56" t="s">
        <v>455</v>
      </c>
      <c r="S60" s="62"/>
      <c r="T60" s="10"/>
    </row>
    <row r="61" spans="2:20" x14ac:dyDescent="0.25">
      <c r="B61" s="8"/>
      <c r="C61" s="9"/>
      <c r="D61" s="9"/>
      <c r="E61" s="9"/>
      <c r="F61" s="9"/>
      <c r="G61" s="9"/>
      <c r="H61" s="9"/>
      <c r="I61" s="9"/>
      <c r="J61" s="9"/>
      <c r="K61" s="9"/>
      <c r="L61" s="9"/>
      <c r="M61" s="9"/>
      <c r="N61" s="9"/>
      <c r="O61" s="9"/>
      <c r="P61" s="9"/>
      <c r="Q61" s="61"/>
      <c r="R61" s="38"/>
      <c r="S61" s="62"/>
      <c r="T61" s="10"/>
    </row>
    <row r="62" spans="2:20" x14ac:dyDescent="0.25">
      <c r="B62" s="8"/>
      <c r="C62" s="9"/>
      <c r="D62" s="9"/>
      <c r="E62" s="9"/>
      <c r="F62" s="9"/>
      <c r="G62" s="9"/>
      <c r="H62" s="9"/>
      <c r="I62" s="9"/>
      <c r="J62" s="9"/>
      <c r="K62" s="9"/>
      <c r="L62" s="9"/>
      <c r="M62" s="9"/>
      <c r="N62" s="9"/>
      <c r="O62" s="9"/>
      <c r="P62" s="9"/>
      <c r="Q62" s="61"/>
      <c r="R62" s="38"/>
      <c r="S62" s="62"/>
      <c r="T62" s="10"/>
    </row>
    <row r="63" spans="2:20" x14ac:dyDescent="0.25">
      <c r="B63" s="8"/>
      <c r="C63" s="9"/>
      <c r="D63" s="9"/>
      <c r="E63" s="9"/>
      <c r="F63" s="9"/>
      <c r="G63" s="9"/>
      <c r="H63" s="9"/>
      <c r="I63" s="9"/>
      <c r="J63" s="9"/>
      <c r="K63" s="9"/>
      <c r="L63" s="9"/>
      <c r="M63" s="9"/>
      <c r="N63" s="9"/>
      <c r="O63" s="9"/>
      <c r="P63" s="9"/>
      <c r="Q63" s="61"/>
      <c r="R63" s="38"/>
      <c r="S63" s="62"/>
      <c r="T63" s="10"/>
    </row>
    <row r="64" spans="2:20" x14ac:dyDescent="0.25">
      <c r="B64" s="8"/>
      <c r="C64" s="9"/>
      <c r="D64" s="9"/>
      <c r="E64" s="9"/>
      <c r="F64" s="9"/>
      <c r="G64" s="9"/>
      <c r="H64" s="9"/>
      <c r="I64" s="9"/>
      <c r="J64" s="9"/>
      <c r="K64" s="9"/>
      <c r="L64" s="9"/>
      <c r="M64" s="9"/>
      <c r="N64" s="9"/>
      <c r="O64" s="9"/>
      <c r="P64" s="9"/>
      <c r="Q64" s="61"/>
      <c r="R64" s="57"/>
      <c r="S64" s="62"/>
      <c r="T64" s="10"/>
    </row>
    <row r="65" spans="2:20" x14ac:dyDescent="0.25">
      <c r="B65" s="8"/>
      <c r="C65" s="9"/>
      <c r="D65" s="9"/>
      <c r="E65" s="9"/>
      <c r="F65" s="9"/>
      <c r="G65" s="9"/>
      <c r="H65" s="9"/>
      <c r="I65" s="9"/>
      <c r="J65" s="9"/>
      <c r="K65" s="9"/>
      <c r="L65" s="9"/>
      <c r="M65" s="9"/>
      <c r="N65" s="9"/>
      <c r="O65" s="9"/>
      <c r="P65" s="9"/>
      <c r="Q65" s="61"/>
      <c r="R65" s="56" t="s">
        <v>454</v>
      </c>
      <c r="S65" s="62"/>
      <c r="T65" s="10"/>
    </row>
    <row r="66" spans="2:20" x14ac:dyDescent="0.25">
      <c r="B66" s="8"/>
      <c r="C66" s="9"/>
      <c r="D66" s="9"/>
      <c r="E66" s="9"/>
      <c r="F66" s="9"/>
      <c r="G66" s="9"/>
      <c r="H66" s="9"/>
      <c r="I66" s="9"/>
      <c r="J66" s="9"/>
      <c r="K66" s="9"/>
      <c r="L66" s="9"/>
      <c r="M66" s="9"/>
      <c r="N66" s="9"/>
      <c r="O66" s="9"/>
      <c r="P66" s="9"/>
      <c r="Q66" s="61"/>
      <c r="R66" s="66" t="s">
        <v>453</v>
      </c>
      <c r="S66" s="62"/>
      <c r="T66" s="10"/>
    </row>
    <row r="67" spans="2:20" x14ac:dyDescent="0.25">
      <c r="B67" s="8"/>
      <c r="C67" s="9"/>
      <c r="D67" s="9"/>
      <c r="E67" s="9"/>
      <c r="F67" s="9"/>
      <c r="G67" s="9"/>
      <c r="H67" s="9"/>
      <c r="I67" s="9"/>
      <c r="J67" s="9"/>
      <c r="K67" s="9"/>
      <c r="L67" s="9"/>
      <c r="M67" s="9"/>
      <c r="N67" s="9"/>
      <c r="O67" s="9"/>
      <c r="P67" s="9"/>
      <c r="Q67" s="61"/>
      <c r="R67" s="57"/>
      <c r="S67" s="62"/>
      <c r="T67" s="10"/>
    </row>
    <row r="68" spans="2:20" x14ac:dyDescent="0.25">
      <c r="B68" s="8"/>
      <c r="C68" s="9"/>
      <c r="D68" s="9"/>
      <c r="E68" s="9"/>
      <c r="F68" s="9"/>
      <c r="G68" s="9"/>
      <c r="H68" s="9"/>
      <c r="I68" s="9"/>
      <c r="J68" s="9"/>
      <c r="K68" s="9"/>
      <c r="L68" s="9"/>
      <c r="M68" s="9"/>
      <c r="N68" s="9"/>
      <c r="O68" s="9"/>
      <c r="P68" s="9"/>
      <c r="Q68" s="61"/>
      <c r="R68" s="9"/>
      <c r="S68" s="62"/>
      <c r="T68" s="10"/>
    </row>
    <row r="69" spans="2:20" x14ac:dyDescent="0.25">
      <c r="B69" s="8"/>
      <c r="C69" s="9"/>
      <c r="D69" s="9"/>
      <c r="E69" s="9"/>
      <c r="F69" s="9"/>
      <c r="G69" s="9"/>
      <c r="H69" s="9"/>
      <c r="I69" s="9"/>
      <c r="J69" s="9"/>
      <c r="K69" s="9"/>
      <c r="L69" s="9"/>
      <c r="M69" s="9"/>
      <c r="N69" s="9"/>
      <c r="O69" s="9"/>
      <c r="P69" s="9"/>
      <c r="Q69" s="61"/>
      <c r="R69" s="9"/>
      <c r="S69" s="62"/>
      <c r="T69" s="10"/>
    </row>
    <row r="70" spans="2:20" x14ac:dyDescent="0.25">
      <c r="B70" s="8"/>
      <c r="C70" s="9"/>
      <c r="D70" s="9"/>
      <c r="E70" s="9"/>
      <c r="F70" s="9"/>
      <c r="G70" s="9"/>
      <c r="H70" s="9"/>
      <c r="I70" s="9"/>
      <c r="J70" s="9"/>
      <c r="K70" s="9"/>
      <c r="L70" s="9"/>
      <c r="M70" s="9"/>
      <c r="N70" s="9"/>
      <c r="O70" s="9"/>
      <c r="P70" s="9"/>
      <c r="Q70" s="63"/>
      <c r="R70" s="64"/>
      <c r="S70" s="65"/>
      <c r="T70" s="10"/>
    </row>
    <row r="71" spans="2:20" ht="15.75" thickBot="1" x14ac:dyDescent="0.3">
      <c r="B71" s="11"/>
      <c r="C71" s="12"/>
      <c r="D71" s="12"/>
      <c r="E71" s="12"/>
      <c r="F71" s="12"/>
      <c r="G71" s="12"/>
      <c r="H71" s="12"/>
      <c r="I71" s="12"/>
      <c r="J71" s="12"/>
      <c r="K71" s="12"/>
      <c r="L71" s="12"/>
      <c r="M71" s="12"/>
      <c r="N71" s="12"/>
      <c r="O71" s="12"/>
      <c r="P71" s="12"/>
      <c r="Q71" s="12"/>
      <c r="R71" s="12"/>
      <c r="S71" s="12"/>
      <c r="T71" s="13"/>
    </row>
  </sheetData>
  <mergeCells count="1">
    <mergeCell ref="C3:S3"/>
  </mergeCell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
  <dimension ref="A1:AV500"/>
  <sheetViews>
    <sheetView tabSelected="1" zoomScale="80" zoomScaleNormal="80" workbookViewId="0">
      <pane xSplit="3" ySplit="11" topLeftCell="K96" activePane="bottomRight" state="frozen"/>
      <selection pane="topRight" activeCell="D1" sqref="D1"/>
      <selection pane="bottomLeft" activeCell="A12" sqref="A12"/>
      <selection pane="bottomRight" activeCell="L12" sqref="L12"/>
    </sheetView>
  </sheetViews>
  <sheetFormatPr baseColWidth="10" defaultColWidth="11.42578125" defaultRowHeight="11.25" x14ac:dyDescent="0.25"/>
  <cols>
    <col min="1" max="1" width="6.7109375" style="39" bestFit="1" customWidth="1"/>
    <col min="2" max="2" width="15" style="145" customWidth="1"/>
    <col min="3" max="3" width="30" style="145" customWidth="1"/>
    <col min="4" max="4" width="23.7109375" style="145" customWidth="1"/>
    <col min="5" max="5" width="26" style="145" customWidth="1"/>
    <col min="6" max="6" width="43.5703125" style="145" customWidth="1"/>
    <col min="7" max="7" width="27" style="145" customWidth="1"/>
    <col min="8" max="8" width="44.28515625" style="145" customWidth="1"/>
    <col min="9" max="9" width="50.28515625" style="145" customWidth="1"/>
    <col min="10" max="10" width="49.28515625" style="145" customWidth="1"/>
    <col min="11" max="11" width="26.5703125" style="145" customWidth="1"/>
    <col min="12" max="12" width="62.140625" style="145" customWidth="1"/>
    <col min="13" max="13" width="4.42578125" style="39" customWidth="1"/>
    <col min="14" max="14" width="5.140625" style="39" customWidth="1"/>
    <col min="15" max="15" width="7.28515625" style="39" customWidth="1"/>
    <col min="16" max="16" width="4.42578125" style="39" customWidth="1"/>
    <col min="17" max="17" width="5.140625" style="39" customWidth="1"/>
    <col min="18" max="18" width="7.28515625" style="39" customWidth="1"/>
    <col min="19" max="20" width="7.28515625" style="39" hidden="1" customWidth="1"/>
    <col min="21" max="21" width="31.5703125" style="145" customWidth="1"/>
    <col min="22" max="22" width="10.42578125" style="39" customWidth="1"/>
    <col min="23" max="23" width="9.5703125" style="39" customWidth="1"/>
    <col min="24" max="24" width="16.140625" style="194" customWidth="1"/>
    <col min="25" max="25" width="63" style="145" hidden="1" customWidth="1"/>
    <col min="26" max="26" width="23.7109375" style="143" hidden="1" customWidth="1"/>
    <col min="27" max="27" width="15" style="39" hidden="1" customWidth="1"/>
    <col min="28" max="28" width="11" style="39" hidden="1" customWidth="1"/>
    <col min="29" max="29" width="14.5703125" style="145" hidden="1" customWidth="1"/>
    <col min="30" max="30" width="9.85546875" style="145" hidden="1" customWidth="1"/>
    <col min="31" max="31" width="13" style="145" hidden="1" customWidth="1"/>
    <col min="32" max="32" width="9.5703125" style="39" hidden="1" customWidth="1"/>
    <col min="33" max="33" width="12.42578125" style="39" hidden="1" customWidth="1"/>
    <col min="34" max="34" width="39.28515625" style="145" hidden="1" customWidth="1"/>
    <col min="35" max="35" width="50.7109375" style="146" customWidth="1"/>
    <col min="36" max="37" width="12.7109375" style="147" customWidth="1"/>
    <col min="38" max="39" width="10.28515625" style="147" customWidth="1"/>
    <col min="40" max="40" width="16.140625" style="146" customWidth="1"/>
    <col min="41" max="41" width="11" style="146" customWidth="1"/>
    <col min="42" max="42" width="60.7109375" style="146" customWidth="1"/>
    <col min="43" max="43" width="8.5703125" style="146" bestFit="1" customWidth="1"/>
    <col min="44" max="48" width="11.42578125" style="146"/>
    <col min="49" max="16384" width="11.42578125" style="145"/>
  </cols>
  <sheetData>
    <row r="1" spans="1:48" ht="12.75" x14ac:dyDescent="0.2">
      <c r="A1" s="298" t="s">
        <v>455</v>
      </c>
      <c r="B1" s="298"/>
      <c r="C1" s="202" t="s">
        <v>1235</v>
      </c>
      <c r="D1" s="202"/>
      <c r="K1" s="98" t="s">
        <v>455</v>
      </c>
      <c r="L1" s="80"/>
      <c r="V1" s="145"/>
      <c r="Z1" s="142" t="s">
        <v>455</v>
      </c>
      <c r="AA1" s="40"/>
      <c r="AB1" s="144" t="s">
        <v>75</v>
      </c>
    </row>
    <row r="2" spans="1:48" ht="20.100000000000001" customHeight="1" x14ac:dyDescent="0.25">
      <c r="A2" s="145"/>
      <c r="D2" s="80"/>
      <c r="K2" s="39"/>
      <c r="V2" s="145"/>
    </row>
    <row r="3" spans="1:48" ht="20.100000000000001" customHeight="1" x14ac:dyDescent="0.25">
      <c r="A3" s="145"/>
      <c r="K3" s="39"/>
      <c r="V3" s="145"/>
    </row>
    <row r="4" spans="1:48" ht="20.100000000000001" customHeight="1" x14ac:dyDescent="0.25">
      <c r="A4" s="145"/>
      <c r="K4" s="39"/>
      <c r="V4" s="145"/>
    </row>
    <row r="5" spans="1:48" ht="20.100000000000001" customHeight="1" x14ac:dyDescent="0.25">
      <c r="K5" s="39"/>
      <c r="V5" s="145"/>
    </row>
    <row r="6" spans="1:48" ht="20.100000000000001" customHeight="1" x14ac:dyDescent="0.25">
      <c r="C6" s="39"/>
      <c r="K6" s="39"/>
      <c r="V6" s="145"/>
    </row>
    <row r="7" spans="1:48" ht="26.25" x14ac:dyDescent="0.25">
      <c r="A7" s="303" t="s">
        <v>403</v>
      </c>
      <c r="B7" s="303"/>
      <c r="C7" s="303"/>
      <c r="D7" s="303"/>
      <c r="E7" s="303"/>
      <c r="F7" s="303"/>
      <c r="G7" s="303"/>
      <c r="H7" s="303"/>
      <c r="I7" s="303"/>
      <c r="J7" s="303"/>
      <c r="K7" s="296" t="s">
        <v>403</v>
      </c>
      <c r="L7" s="296"/>
      <c r="M7" s="296"/>
      <c r="N7" s="296"/>
      <c r="O7" s="296"/>
      <c r="P7" s="296"/>
      <c r="Q7" s="296"/>
      <c r="R7" s="296"/>
      <c r="S7" s="296"/>
      <c r="T7" s="296"/>
      <c r="U7" s="296"/>
      <c r="V7" s="296"/>
      <c r="W7" s="296"/>
      <c r="X7" s="297"/>
      <c r="Y7" s="296"/>
      <c r="Z7" s="307" t="s">
        <v>403</v>
      </c>
      <c r="AA7" s="307"/>
      <c r="AB7" s="307"/>
      <c r="AC7" s="307"/>
      <c r="AD7" s="307"/>
      <c r="AE7" s="307"/>
      <c r="AF7" s="307"/>
      <c r="AG7" s="307"/>
      <c r="AH7" s="307"/>
      <c r="AI7" s="307"/>
      <c r="AJ7" s="307"/>
      <c r="AK7" s="307"/>
      <c r="AL7" s="307"/>
      <c r="AM7" s="307"/>
      <c r="AN7" s="307"/>
      <c r="AO7" s="307"/>
      <c r="AP7" s="307"/>
      <c r="AQ7" s="307"/>
    </row>
    <row r="8" spans="1:48" s="146" customFormat="1" ht="20.25" customHeight="1" x14ac:dyDescent="0.25">
      <c r="A8" s="299" t="s">
        <v>1210</v>
      </c>
      <c r="B8" s="299"/>
      <c r="C8" s="299"/>
      <c r="D8" s="299"/>
      <c r="E8" s="299"/>
      <c r="F8" s="299"/>
      <c r="G8" s="299"/>
      <c r="H8" s="299"/>
      <c r="I8" s="299"/>
      <c r="J8" s="299"/>
      <c r="K8" s="301" t="s">
        <v>379</v>
      </c>
      <c r="L8" s="301"/>
      <c r="M8" s="301"/>
      <c r="N8" s="301"/>
      <c r="O8" s="301"/>
      <c r="P8" s="301"/>
      <c r="Q8" s="301"/>
      <c r="R8" s="301"/>
      <c r="S8" s="301"/>
      <c r="T8" s="301"/>
      <c r="U8" s="301"/>
      <c r="V8" s="301"/>
      <c r="W8" s="301"/>
      <c r="X8" s="302"/>
      <c r="Y8" s="301"/>
      <c r="Z8" s="300" t="s">
        <v>451</v>
      </c>
      <c r="AA8" s="300"/>
      <c r="AB8" s="300"/>
      <c r="AC8" s="300"/>
      <c r="AD8" s="300"/>
      <c r="AE8" s="300"/>
      <c r="AF8" s="300"/>
      <c r="AG8" s="300"/>
      <c r="AH8" s="300"/>
      <c r="AI8" s="308" t="s">
        <v>314</v>
      </c>
      <c r="AJ8" s="309"/>
      <c r="AK8" s="309"/>
      <c r="AL8" s="309"/>
      <c r="AM8" s="309"/>
      <c r="AN8" s="309"/>
      <c r="AO8" s="309"/>
      <c r="AP8" s="309"/>
      <c r="AQ8" s="309"/>
    </row>
    <row r="9" spans="1:48" s="147" customFormat="1" ht="20.25" customHeight="1" x14ac:dyDescent="0.25">
      <c r="A9" s="299"/>
      <c r="B9" s="299"/>
      <c r="C9" s="299"/>
      <c r="D9" s="299"/>
      <c r="E9" s="299"/>
      <c r="F9" s="299"/>
      <c r="G9" s="299"/>
      <c r="H9" s="299"/>
      <c r="I9" s="299"/>
      <c r="J9" s="299"/>
      <c r="K9" s="304" t="s">
        <v>134</v>
      </c>
      <c r="L9" s="304"/>
      <c r="M9" s="304"/>
      <c r="N9" s="304"/>
      <c r="O9" s="304"/>
      <c r="P9" s="304"/>
      <c r="Q9" s="304"/>
      <c r="R9" s="304"/>
      <c r="S9" s="304"/>
      <c r="T9" s="304"/>
      <c r="U9" s="304"/>
      <c r="V9" s="304"/>
      <c r="W9" s="304"/>
      <c r="X9" s="305"/>
      <c r="Y9" s="304"/>
      <c r="Z9" s="306" t="s">
        <v>141</v>
      </c>
      <c r="AA9" s="306"/>
      <c r="AB9" s="306"/>
      <c r="AC9" s="306"/>
      <c r="AD9" s="306"/>
      <c r="AE9" s="306"/>
      <c r="AF9" s="306"/>
      <c r="AG9" s="306"/>
      <c r="AH9" s="306"/>
      <c r="AI9" s="310" t="s">
        <v>462</v>
      </c>
      <c r="AJ9" s="311"/>
      <c r="AK9" s="311"/>
      <c r="AL9" s="311"/>
      <c r="AM9" s="311"/>
      <c r="AN9" s="311"/>
      <c r="AO9" s="311"/>
      <c r="AP9" s="311"/>
      <c r="AQ9" s="311"/>
    </row>
    <row r="10" spans="1:48" s="147" customFormat="1" ht="24.75" customHeight="1" x14ac:dyDescent="0.25">
      <c r="A10" s="284" t="s">
        <v>46</v>
      </c>
      <c r="B10" s="284" t="s">
        <v>0</v>
      </c>
      <c r="C10" s="284" t="s">
        <v>306</v>
      </c>
      <c r="D10" s="284" t="s">
        <v>47</v>
      </c>
      <c r="E10" s="284" t="s">
        <v>63</v>
      </c>
      <c r="F10" s="284" t="s">
        <v>72</v>
      </c>
      <c r="G10" s="284" t="s">
        <v>166</v>
      </c>
      <c r="H10" s="284" t="s">
        <v>490</v>
      </c>
      <c r="I10" s="284" t="s">
        <v>66</v>
      </c>
      <c r="J10" s="284" t="s">
        <v>380</v>
      </c>
      <c r="K10" s="288" t="s">
        <v>446</v>
      </c>
      <c r="L10" s="288" t="s">
        <v>477</v>
      </c>
      <c r="M10" s="288" t="s">
        <v>136</v>
      </c>
      <c r="N10" s="288"/>
      <c r="O10" s="288"/>
      <c r="P10" s="288" t="s">
        <v>137</v>
      </c>
      <c r="Q10" s="288"/>
      <c r="R10" s="288"/>
      <c r="S10" s="289" t="s">
        <v>1220</v>
      </c>
      <c r="T10" s="290"/>
      <c r="U10" s="288" t="s">
        <v>67</v>
      </c>
      <c r="V10" s="288"/>
      <c r="W10" s="288"/>
      <c r="X10" s="293" t="s">
        <v>313</v>
      </c>
      <c r="Y10" s="287" t="s">
        <v>44</v>
      </c>
      <c r="Z10" s="286" t="s">
        <v>577</v>
      </c>
      <c r="AA10" s="294" t="s">
        <v>531</v>
      </c>
      <c r="AB10" s="286" t="s">
        <v>142</v>
      </c>
      <c r="AC10" s="286" t="s">
        <v>143</v>
      </c>
      <c r="AD10" s="286" t="s">
        <v>144</v>
      </c>
      <c r="AE10" s="286" t="s">
        <v>147</v>
      </c>
      <c r="AF10" s="286" t="s">
        <v>148</v>
      </c>
      <c r="AG10" s="286" t="s">
        <v>149</v>
      </c>
      <c r="AH10" s="286" t="s">
        <v>150</v>
      </c>
      <c r="AI10" s="312" t="s">
        <v>1225</v>
      </c>
      <c r="AJ10" s="313"/>
      <c r="AK10" s="313"/>
      <c r="AL10" s="313"/>
      <c r="AM10" s="313"/>
      <c r="AN10" s="314"/>
      <c r="AO10" s="315" t="s">
        <v>1226</v>
      </c>
      <c r="AP10" s="316"/>
      <c r="AQ10" s="317" t="s">
        <v>1215</v>
      </c>
    </row>
    <row r="11" spans="1:48" s="148" customFormat="1" ht="38.25" customHeight="1" x14ac:dyDescent="0.25">
      <c r="A11" s="285"/>
      <c r="B11" s="285"/>
      <c r="C11" s="285"/>
      <c r="D11" s="285"/>
      <c r="E11" s="285"/>
      <c r="F11" s="285"/>
      <c r="G11" s="285"/>
      <c r="H11" s="285"/>
      <c r="I11" s="285"/>
      <c r="J11" s="285"/>
      <c r="K11" s="288"/>
      <c r="L11" s="288"/>
      <c r="M11" s="190" t="s">
        <v>138</v>
      </c>
      <c r="N11" s="190" t="s">
        <v>139</v>
      </c>
      <c r="O11" s="190" t="s">
        <v>140</v>
      </c>
      <c r="P11" s="190" t="s">
        <v>138</v>
      </c>
      <c r="Q11" s="190" t="s">
        <v>139</v>
      </c>
      <c r="R11" s="190" t="s">
        <v>140</v>
      </c>
      <c r="S11" s="291"/>
      <c r="T11" s="292"/>
      <c r="U11" s="180" t="s">
        <v>381</v>
      </c>
      <c r="V11" s="180" t="s">
        <v>68</v>
      </c>
      <c r="W11" s="224" t="s">
        <v>69</v>
      </c>
      <c r="X11" s="293"/>
      <c r="Y11" s="287"/>
      <c r="Z11" s="286"/>
      <c r="AA11" s="295"/>
      <c r="AB11" s="286"/>
      <c r="AC11" s="286"/>
      <c r="AD11" s="286"/>
      <c r="AE11" s="286"/>
      <c r="AF11" s="286"/>
      <c r="AG11" s="286"/>
      <c r="AH11" s="286"/>
      <c r="AI11" s="195" t="s">
        <v>1223</v>
      </c>
      <c r="AJ11" s="195" t="s">
        <v>1221</v>
      </c>
      <c r="AK11" s="195" t="s">
        <v>1222</v>
      </c>
      <c r="AL11" s="195" t="s">
        <v>1211</v>
      </c>
      <c r="AM11" s="195" t="s">
        <v>1212</v>
      </c>
      <c r="AN11" s="195" t="s">
        <v>1216</v>
      </c>
      <c r="AO11" s="195" t="s">
        <v>1213</v>
      </c>
      <c r="AP11" s="195" t="s">
        <v>1214</v>
      </c>
      <c r="AQ11" s="318"/>
      <c r="AR11" s="149"/>
      <c r="AS11" s="149"/>
      <c r="AT11" s="149"/>
      <c r="AU11" s="149"/>
      <c r="AV11" s="149"/>
    </row>
    <row r="12" spans="1:48" ht="50.1" customHeight="1" x14ac:dyDescent="0.25">
      <c r="A12" s="151">
        <v>1</v>
      </c>
      <c r="B12" s="150" t="s">
        <v>385</v>
      </c>
      <c r="C12" s="150" t="s">
        <v>20</v>
      </c>
      <c r="D12" s="188" t="str">
        <f>IF(ISERROR(VLOOKUP(C12,Base!$C$2:$C$34,1,FALSE)),"error",LOOKUP(C12,Base!$C$2:$C$34,Base!$D$2:$D$34))</f>
        <v>Gestión del Conocimiento</v>
      </c>
      <c r="E12" s="188" t="str">
        <f>IF(ISERROR(VLOOKUP(C12,Base!$C$2:$C$34,1,FALSE)),"error",LOOKUP(C12,Base!$C$2:$C$34,Base!$E$2:$E$34))</f>
        <v>Gestión del conocimiento e innovación</v>
      </c>
      <c r="F12" s="188" t="str">
        <f>IF(ISERROR(VLOOKUP(C12,Base!$C$2:$C$34,1,FALSE)),"error",LOOKUP(C12,Base!$C$2:$C$34,Base!$F$2:$F$34))</f>
        <v xml:space="preserve">Plan de Acción </v>
      </c>
      <c r="G12" s="188" t="str">
        <f>IF(ISERROR(VLOOKUP(C12,Base!$C$2:$C$34,1,FALSE)),"error",LOOKUP(C12,Base!$C$2:$C$34,Base!$G$2:$G$34))</f>
        <v>DC-Calidad de la Formación Académica / AD-Fortalecimiento de los servicios de apoyo</v>
      </c>
      <c r="H12" s="188" t="str">
        <f>IF(ISERROR(VLOOKUP(C12,Base!$C$2:$C$34,1,FALSE)),"error",LOOKUP(C12,Base!$C$2:$C$34,Base!$H$2:$H$34))</f>
        <v xml:space="preserve">Consolidar un Sistema de Aseguramiento de la Calidad Institucional que garantice una adecuada articulación entre los procesos académicos y administrativos necesarios para ampliar el impacto social de la Institución </v>
      </c>
      <c r="I12" s="150" t="s">
        <v>578</v>
      </c>
      <c r="J12" s="75" t="s">
        <v>215</v>
      </c>
      <c r="K12" s="150" t="s">
        <v>73</v>
      </c>
      <c r="L12" s="181" t="s">
        <v>1294</v>
      </c>
      <c r="M12" s="76" t="s">
        <v>579</v>
      </c>
      <c r="N12" s="76" t="s">
        <v>580</v>
      </c>
      <c r="O12" s="76" t="s">
        <v>581</v>
      </c>
      <c r="P12" s="76" t="s">
        <v>582</v>
      </c>
      <c r="Q12" s="76" t="s">
        <v>583</v>
      </c>
      <c r="R12" s="76" t="s">
        <v>581</v>
      </c>
      <c r="S12" s="196" t="str">
        <f>CONCATENATE(R12,"/",Q12,"/",P12)</f>
        <v>2018/12/31</v>
      </c>
      <c r="T12" s="197" t="str">
        <f>S12</f>
        <v>2018/12/31</v>
      </c>
      <c r="U12" s="182" t="s">
        <v>1297</v>
      </c>
      <c r="V12" s="77" t="s">
        <v>382</v>
      </c>
      <c r="W12" s="78">
        <v>1</v>
      </c>
      <c r="X12" s="79"/>
      <c r="Y12" s="75" t="s">
        <v>367</v>
      </c>
      <c r="Z12" s="192"/>
      <c r="AA12" s="193"/>
      <c r="AB12" s="193"/>
      <c r="AC12" s="193"/>
      <c r="AD12" s="193"/>
      <c r="AE12" s="193"/>
      <c r="AF12" s="193"/>
      <c r="AG12" s="193"/>
      <c r="AH12" s="182"/>
      <c r="AI12" s="225" t="s">
        <v>1718</v>
      </c>
      <c r="AJ12" s="200">
        <v>100</v>
      </c>
      <c r="AK12" s="200">
        <v>100</v>
      </c>
      <c r="AL12" s="196" t="s">
        <v>1387</v>
      </c>
      <c r="AM12" s="199">
        <v>0</v>
      </c>
      <c r="AN12" s="198" t="str">
        <f>IF(AM12="","",IF(AM12&lt;=0,"Felicitaciones ",IF(AM12&lt;=15,"Retraso Moderado",IF(AM12&gt;15,"Justifique el Retraso",))))</f>
        <v xml:space="preserve">Felicitaciones </v>
      </c>
      <c r="AO12" s="201">
        <f ca="1">TODAY()</f>
        <v>43700</v>
      </c>
      <c r="AP12" s="225" t="s">
        <v>1388</v>
      </c>
      <c r="AQ12" s="199" t="s">
        <v>1219</v>
      </c>
    </row>
    <row r="13" spans="1:48" ht="50.1" customHeight="1" x14ac:dyDescent="0.25">
      <c r="A13" s="151">
        <f>+A12+1</f>
        <v>2</v>
      </c>
      <c r="B13" s="150" t="s">
        <v>385</v>
      </c>
      <c r="C13" s="150" t="s">
        <v>20</v>
      </c>
      <c r="D13" s="188" t="str">
        <f>IF(ISERROR(VLOOKUP(C13,Base!$C$2:$C$34,1,FALSE)),"error",LOOKUP(C13,Base!$C$2:$C$34,Base!$D$2:$D$34))</f>
        <v>Gestión del Conocimiento</v>
      </c>
      <c r="E13" s="188" t="str">
        <f>IF(ISERROR(VLOOKUP(C13,Base!$C$2:$C$34,1,FALSE)),"error",LOOKUP(C13,Base!$C$2:$C$34,Base!$E$2:$E$34))</f>
        <v>Gestión del conocimiento e innovación</v>
      </c>
      <c r="F13" s="188" t="str">
        <f>IF(ISERROR(VLOOKUP(C13,Base!$C$2:$C$34,1,FALSE)),"error",LOOKUP(C13,Base!$C$2:$C$34,Base!$F$2:$F$34))</f>
        <v xml:space="preserve">Plan de Acción </v>
      </c>
      <c r="G13" s="188" t="str">
        <f>IF(ISERROR(VLOOKUP(C13,Base!$C$2:$C$34,1,FALSE)),"error",LOOKUP(C13,Base!$C$2:$C$34,Base!$G$2:$G$34))</f>
        <v>DC-Calidad de la Formación Académica / AD-Fortalecimiento de los servicios de apoyo</v>
      </c>
      <c r="H13" s="188" t="str">
        <f>IF(ISERROR(VLOOKUP(C13,Base!$C$2:$C$34,1,FALSE)),"error",LOOKUP(C13,Base!$C$2:$C$34,Base!$H$2:$H$34))</f>
        <v xml:space="preserve">Consolidar un Sistema de Aseguramiento de la Calidad Institucional que garantice una adecuada articulación entre los procesos académicos y administrativos necesarios para ampliar el impacto social de la Institución </v>
      </c>
      <c r="I13" s="150" t="s">
        <v>578</v>
      </c>
      <c r="J13" s="75" t="s">
        <v>215</v>
      </c>
      <c r="K13" s="150" t="s">
        <v>73</v>
      </c>
      <c r="L13" s="181" t="s">
        <v>1295</v>
      </c>
      <c r="M13" s="76" t="s">
        <v>579</v>
      </c>
      <c r="N13" s="76" t="s">
        <v>580</v>
      </c>
      <c r="O13" s="76" t="s">
        <v>581</v>
      </c>
      <c r="P13" s="76" t="s">
        <v>582</v>
      </c>
      <c r="Q13" s="76" t="s">
        <v>583</v>
      </c>
      <c r="R13" s="76" t="s">
        <v>581</v>
      </c>
      <c r="S13" s="75" t="s">
        <v>584</v>
      </c>
      <c r="T13" s="77" t="s">
        <v>382</v>
      </c>
      <c r="U13" s="182" t="s">
        <v>1298</v>
      </c>
      <c r="V13" s="77" t="s">
        <v>382</v>
      </c>
      <c r="W13" s="78">
        <v>1</v>
      </c>
      <c r="X13" s="200"/>
      <c r="Y13" s="200"/>
      <c r="Z13" s="196"/>
      <c r="AA13" s="199" t="s">
        <v>401</v>
      </c>
      <c r="AB13" s="198" t="s">
        <v>401</v>
      </c>
      <c r="AC13" s="201">
        <v>43413</v>
      </c>
      <c r="AD13" s="186"/>
      <c r="AE13" s="199"/>
      <c r="AF13" s="193"/>
      <c r="AG13" s="193"/>
      <c r="AH13" s="182"/>
      <c r="AI13" s="186">
        <v>1</v>
      </c>
      <c r="AJ13" s="200">
        <v>100</v>
      </c>
      <c r="AK13" s="200">
        <v>100</v>
      </c>
      <c r="AL13" s="196" t="s">
        <v>1387</v>
      </c>
      <c r="AM13" s="199">
        <v>0</v>
      </c>
      <c r="AN13" s="198" t="str">
        <f t="shared" ref="AN13:AN16" si="0">IF(AM13="","",IF(AM13&lt;=0,"Felicitaciones ",IF(AM13&lt;=15,"Retraso Moderado",IF(AM13&gt;15,"Justifique el Retraso",))))</f>
        <v xml:space="preserve">Felicitaciones </v>
      </c>
      <c r="AO13" s="201">
        <f t="shared" ref="AO13:AO14" ca="1" si="1">TODAY()</f>
        <v>43700</v>
      </c>
      <c r="AP13" s="186" t="s">
        <v>1389</v>
      </c>
      <c r="AQ13" s="199" t="s">
        <v>1219</v>
      </c>
    </row>
    <row r="14" spans="1:48" ht="69" customHeight="1" x14ac:dyDescent="0.25">
      <c r="A14" s="151">
        <f t="shared" ref="A14:A27" si="2">+A13+1</f>
        <v>3</v>
      </c>
      <c r="B14" s="150" t="s">
        <v>385</v>
      </c>
      <c r="C14" s="150" t="s">
        <v>20</v>
      </c>
      <c r="D14" s="188" t="str">
        <f>IF(ISERROR(VLOOKUP(C14,Base!$C$2:$C$34,1,FALSE)),"error",LOOKUP(C14,Base!$C$2:$C$34,Base!$D$2:$D$34))</f>
        <v>Gestión del Conocimiento</v>
      </c>
      <c r="E14" s="188" t="str">
        <f>IF(ISERROR(VLOOKUP(C14,Base!$C$2:$C$34,1,FALSE)),"error",LOOKUP(C14,Base!$C$2:$C$34,Base!$E$2:$E$34))</f>
        <v>Gestión del conocimiento e innovación</v>
      </c>
      <c r="F14" s="188" t="str">
        <f>IF(ISERROR(VLOOKUP(C14,Base!$C$2:$C$34,1,FALSE)),"error",LOOKUP(C14,Base!$C$2:$C$34,Base!$F$2:$F$34))</f>
        <v xml:space="preserve">Plan de Acción </v>
      </c>
      <c r="G14" s="188" t="str">
        <f>IF(ISERROR(VLOOKUP(C14,Base!$C$2:$C$34,1,FALSE)),"error",LOOKUP(C14,Base!$C$2:$C$34,Base!$G$2:$G$34))</f>
        <v>DC-Calidad de la Formación Académica / AD-Fortalecimiento de los servicios de apoyo</v>
      </c>
      <c r="H14" s="188" t="str">
        <f>IF(ISERROR(VLOOKUP(C14,Base!$C$2:$C$34,1,FALSE)),"error",LOOKUP(C14,Base!$C$2:$C$34,Base!$H$2:$H$34))</f>
        <v xml:space="preserve">Consolidar un Sistema de Aseguramiento de la Calidad Institucional que garantice una adecuada articulación entre los procesos académicos y administrativos necesarios para ampliar el impacto social de la Institución </v>
      </c>
      <c r="I14" s="150" t="s">
        <v>578</v>
      </c>
      <c r="J14" s="75" t="s">
        <v>215</v>
      </c>
      <c r="K14" s="150" t="s">
        <v>73</v>
      </c>
      <c r="L14" s="181" t="s">
        <v>1296</v>
      </c>
      <c r="M14" s="76" t="s">
        <v>579</v>
      </c>
      <c r="N14" s="76" t="s">
        <v>580</v>
      </c>
      <c r="O14" s="76" t="s">
        <v>581</v>
      </c>
      <c r="P14" s="76" t="s">
        <v>582</v>
      </c>
      <c r="Q14" s="76" t="s">
        <v>583</v>
      </c>
      <c r="R14" s="76" t="s">
        <v>581</v>
      </c>
      <c r="S14" s="75" t="s">
        <v>584</v>
      </c>
      <c r="T14" s="77" t="s">
        <v>382</v>
      </c>
      <c r="U14" s="182" t="s">
        <v>1299</v>
      </c>
      <c r="V14" s="77" t="s">
        <v>382</v>
      </c>
      <c r="W14" s="78">
        <v>1</v>
      </c>
      <c r="X14" s="200"/>
      <c r="Y14" s="200"/>
      <c r="Z14" s="196"/>
      <c r="AA14" s="199" t="s">
        <v>401</v>
      </c>
      <c r="AB14" s="198" t="s">
        <v>401</v>
      </c>
      <c r="AC14" s="201">
        <v>43413</v>
      </c>
      <c r="AD14" s="186"/>
      <c r="AE14" s="199"/>
      <c r="AF14" s="193"/>
      <c r="AG14" s="193"/>
      <c r="AH14" s="182"/>
      <c r="AI14" s="240" t="s">
        <v>1719</v>
      </c>
      <c r="AJ14" s="200">
        <v>100</v>
      </c>
      <c r="AK14" s="200">
        <v>100</v>
      </c>
      <c r="AL14" s="196" t="s">
        <v>1390</v>
      </c>
      <c r="AM14" s="199">
        <v>0</v>
      </c>
      <c r="AN14" s="198" t="str">
        <f t="shared" si="0"/>
        <v xml:space="preserve">Felicitaciones </v>
      </c>
      <c r="AO14" s="201">
        <f t="shared" ca="1" si="1"/>
        <v>43700</v>
      </c>
      <c r="AP14" s="186" t="s">
        <v>1391</v>
      </c>
      <c r="AQ14" s="199" t="s">
        <v>1219</v>
      </c>
    </row>
    <row r="15" spans="1:48" ht="60" customHeight="1" x14ac:dyDescent="0.25">
      <c r="A15" s="151">
        <f t="shared" si="2"/>
        <v>4</v>
      </c>
      <c r="B15" s="150" t="s">
        <v>385</v>
      </c>
      <c r="C15" s="150" t="s">
        <v>20</v>
      </c>
      <c r="D15" s="188" t="str">
        <f>IF(ISERROR(VLOOKUP(C15,Base!$C$2:$C$34,1,FALSE)),"error",LOOKUP(C15,Base!$C$2:$C$34,Base!$D$2:$D$34))</f>
        <v>Gestión del Conocimiento</v>
      </c>
      <c r="E15" s="188" t="str">
        <f>IF(ISERROR(VLOOKUP(C15,Base!$C$2:$C$34,1,FALSE)),"error",LOOKUP(C15,Base!$C$2:$C$34,Base!$E$2:$E$34))</f>
        <v>Gestión del conocimiento e innovación</v>
      </c>
      <c r="F15" s="188" t="str">
        <f>IF(ISERROR(VLOOKUP(C15,Base!$C$2:$C$34,1,FALSE)),"error",LOOKUP(C15,Base!$C$2:$C$34,Base!$F$2:$F$34))</f>
        <v xml:space="preserve">Plan de Acción </v>
      </c>
      <c r="G15" s="188" t="str">
        <f>IF(ISERROR(VLOOKUP(C15,Base!$C$2:$C$34,1,FALSE)),"error",LOOKUP(C15,Base!$C$2:$C$34,Base!$G$2:$G$34))</f>
        <v>DC-Calidad de la Formación Académica / AD-Fortalecimiento de los servicios de apoyo</v>
      </c>
      <c r="H15" s="188" t="str">
        <f>IF(ISERROR(VLOOKUP(C15,Base!$C$2:$C$34,1,FALSE)),"error",LOOKUP(C15,Base!$C$2:$C$34,Base!$H$2:$H$34))</f>
        <v xml:space="preserve">Consolidar un Sistema de Aseguramiento de la Calidad Institucional que garantice una adecuada articulación entre los procesos académicos y administrativos necesarios para ampliar el impacto social de la Institución </v>
      </c>
      <c r="I15" s="150" t="s">
        <v>578</v>
      </c>
      <c r="J15" s="75" t="s">
        <v>217</v>
      </c>
      <c r="K15" s="150" t="s">
        <v>73</v>
      </c>
      <c r="L15" s="181" t="s">
        <v>1300</v>
      </c>
      <c r="M15" s="182" t="s">
        <v>579</v>
      </c>
      <c r="N15" s="182" t="s">
        <v>580</v>
      </c>
      <c r="O15" s="182" t="s">
        <v>581</v>
      </c>
      <c r="P15" s="182" t="s">
        <v>582</v>
      </c>
      <c r="Q15" s="182" t="s">
        <v>583</v>
      </c>
      <c r="R15" s="182" t="s">
        <v>581</v>
      </c>
      <c r="S15" s="182"/>
      <c r="T15" s="182"/>
      <c r="U15" s="182" t="s">
        <v>1302</v>
      </c>
      <c r="V15" s="77" t="s">
        <v>382</v>
      </c>
      <c r="W15" s="184">
        <v>1</v>
      </c>
      <c r="X15" s="182">
        <v>1</v>
      </c>
      <c r="Y15" s="182" t="s">
        <v>126</v>
      </c>
      <c r="Z15" s="183"/>
      <c r="AA15" s="184"/>
      <c r="AB15" s="184"/>
      <c r="AC15" s="183"/>
      <c r="AD15" s="184"/>
      <c r="AE15" s="185"/>
      <c r="AF15" s="184"/>
      <c r="AG15" s="184"/>
      <c r="AH15" s="182"/>
      <c r="AI15" s="225" t="s">
        <v>1720</v>
      </c>
      <c r="AJ15" s="200">
        <v>100</v>
      </c>
      <c r="AK15" s="200">
        <v>100</v>
      </c>
      <c r="AL15" s="196" t="s">
        <v>1392</v>
      </c>
      <c r="AM15" s="199">
        <v>0</v>
      </c>
      <c r="AN15" s="198" t="str">
        <f t="shared" si="0"/>
        <v xml:space="preserve">Felicitaciones </v>
      </c>
      <c r="AO15" s="201">
        <f ca="1">TODAY()</f>
        <v>43700</v>
      </c>
      <c r="AP15" s="186" t="s">
        <v>1393</v>
      </c>
      <c r="AQ15" s="199" t="s">
        <v>1219</v>
      </c>
    </row>
    <row r="16" spans="1:48" ht="50.1" customHeight="1" x14ac:dyDescent="0.25">
      <c r="A16" s="151">
        <f t="shared" si="2"/>
        <v>5</v>
      </c>
      <c r="B16" s="150" t="s">
        <v>385</v>
      </c>
      <c r="C16" s="150" t="s">
        <v>20</v>
      </c>
      <c r="D16" s="188" t="str">
        <f>IF(ISERROR(VLOOKUP(C16,Base!$C$2:$C$34,1,FALSE)),"error",LOOKUP(C16,Base!$C$2:$C$34,Base!$D$2:$D$34))</f>
        <v>Gestión del Conocimiento</v>
      </c>
      <c r="E16" s="188" t="str">
        <f>IF(ISERROR(VLOOKUP(C16,Base!$C$2:$C$34,1,FALSE)),"error",LOOKUP(C16,Base!$C$2:$C$34,Base!$E$2:$E$34))</f>
        <v>Gestión del conocimiento e innovación</v>
      </c>
      <c r="F16" s="188" t="str">
        <f>IF(ISERROR(VLOOKUP(C16,Base!$C$2:$C$34,1,FALSE)),"error",LOOKUP(C16,Base!$C$2:$C$34,Base!$F$2:$F$34))</f>
        <v xml:space="preserve">Plan de Acción </v>
      </c>
      <c r="G16" s="188" t="str">
        <f>IF(ISERROR(VLOOKUP(C16,Base!$C$2:$C$34,1,FALSE)),"error",LOOKUP(C16,Base!$C$2:$C$34,Base!$G$2:$G$34))</f>
        <v>DC-Calidad de la Formación Académica / AD-Fortalecimiento de los servicios de apoyo</v>
      </c>
      <c r="H16" s="188" t="str">
        <f>IF(ISERROR(VLOOKUP(C16,Base!$C$2:$C$34,1,FALSE)),"error",LOOKUP(C16,Base!$C$2:$C$34,Base!$H$2:$H$34))</f>
        <v xml:space="preserve">Consolidar un Sistema de Aseguramiento de la Calidad Institucional que garantice una adecuada articulación entre los procesos académicos y administrativos necesarios para ampliar el impacto social de la Institución </v>
      </c>
      <c r="I16" s="150" t="s">
        <v>578</v>
      </c>
      <c r="J16" s="75" t="s">
        <v>217</v>
      </c>
      <c r="K16" s="150" t="s">
        <v>73</v>
      </c>
      <c r="L16" s="181" t="s">
        <v>1301</v>
      </c>
      <c r="M16" s="182" t="s">
        <v>579</v>
      </c>
      <c r="N16" s="182" t="s">
        <v>580</v>
      </c>
      <c r="O16" s="182" t="s">
        <v>581</v>
      </c>
      <c r="P16" s="182" t="s">
        <v>582</v>
      </c>
      <c r="Q16" s="182" t="s">
        <v>583</v>
      </c>
      <c r="R16" s="182" t="s">
        <v>581</v>
      </c>
      <c r="S16" s="182"/>
      <c r="T16" s="182"/>
      <c r="U16" s="182" t="s">
        <v>1303</v>
      </c>
      <c r="V16" s="77" t="s">
        <v>382</v>
      </c>
      <c r="W16" s="184">
        <v>1</v>
      </c>
      <c r="X16" s="182"/>
      <c r="Y16" s="182" t="s">
        <v>126</v>
      </c>
      <c r="Z16" s="183"/>
      <c r="AA16" s="184"/>
      <c r="AB16" s="184"/>
      <c r="AC16" s="183"/>
      <c r="AD16" s="184"/>
      <c r="AE16" s="185"/>
      <c r="AF16" s="184"/>
      <c r="AG16" s="184"/>
      <c r="AH16" s="182"/>
      <c r="AI16" s="226" t="s">
        <v>1721</v>
      </c>
      <c r="AJ16" s="200">
        <v>100</v>
      </c>
      <c r="AK16" s="200">
        <v>100</v>
      </c>
      <c r="AL16" s="196" t="s">
        <v>1390</v>
      </c>
      <c r="AM16" s="199">
        <v>0</v>
      </c>
      <c r="AN16" s="198" t="str">
        <f t="shared" si="0"/>
        <v xml:space="preserve">Felicitaciones </v>
      </c>
      <c r="AO16" s="201">
        <f ca="1">TODAY()</f>
        <v>43700</v>
      </c>
      <c r="AP16" s="186" t="s">
        <v>1394</v>
      </c>
      <c r="AQ16" s="199" t="s">
        <v>1219</v>
      </c>
    </row>
    <row r="17" spans="1:43" ht="50.1" customHeight="1" x14ac:dyDescent="0.25">
      <c r="A17" s="151">
        <f t="shared" si="2"/>
        <v>6</v>
      </c>
      <c r="B17" s="150" t="s">
        <v>385</v>
      </c>
      <c r="C17" s="150" t="s">
        <v>20</v>
      </c>
      <c r="D17" s="188" t="str">
        <f>IF(ISERROR(VLOOKUP(C17,Base!$C$2:$C$34,1,FALSE)),"error",LOOKUP(C17,Base!$C$2:$C$34,Base!$D$2:$D$34))</f>
        <v>Gestión del Conocimiento</v>
      </c>
      <c r="E17" s="188" t="str">
        <f>IF(ISERROR(VLOOKUP(C17,Base!$C$2:$C$34,1,FALSE)),"error",LOOKUP(C17,Base!$C$2:$C$34,Base!$E$2:$E$34))</f>
        <v>Gestión del conocimiento e innovación</v>
      </c>
      <c r="F17" s="188" t="str">
        <f>IF(ISERROR(VLOOKUP(C17,Base!$C$2:$C$34,1,FALSE)),"error",LOOKUP(C17,Base!$C$2:$C$34,Base!$F$2:$F$34))</f>
        <v xml:space="preserve">Plan de Acción </v>
      </c>
      <c r="G17" s="188" t="str">
        <f>IF(ISERROR(VLOOKUP(C17,Base!$C$2:$C$34,1,FALSE)),"error",LOOKUP(C17,Base!$C$2:$C$34,Base!$G$2:$G$34))</f>
        <v>DC-Calidad de la Formación Académica / AD-Fortalecimiento de los servicios de apoyo</v>
      </c>
      <c r="H17" s="188" t="str">
        <f>IF(ISERROR(VLOOKUP(C17,Base!$C$2:$C$34,1,FALSE)),"error",LOOKUP(C17,Base!$C$2:$C$34,Base!$H$2:$H$34))</f>
        <v xml:space="preserve">Consolidar un Sistema de Aseguramiento de la Calidad Institucional que garantice una adecuada articulación entre los procesos académicos y administrativos necesarios para ampliar el impacto social de la Institución </v>
      </c>
      <c r="I17" s="150" t="s">
        <v>177</v>
      </c>
      <c r="J17" s="75" t="s">
        <v>222</v>
      </c>
      <c r="K17" s="150" t="s">
        <v>73</v>
      </c>
      <c r="L17" s="181" t="s">
        <v>1308</v>
      </c>
      <c r="M17" s="182" t="s">
        <v>579</v>
      </c>
      <c r="N17" s="182" t="s">
        <v>580</v>
      </c>
      <c r="O17" s="182" t="s">
        <v>581</v>
      </c>
      <c r="P17" s="182" t="s">
        <v>582</v>
      </c>
      <c r="Q17" s="182" t="s">
        <v>583</v>
      </c>
      <c r="R17" s="182" t="s">
        <v>581</v>
      </c>
      <c r="S17" s="182"/>
      <c r="T17" s="182"/>
      <c r="U17" s="182" t="s">
        <v>1310</v>
      </c>
      <c r="V17" s="77" t="s">
        <v>382</v>
      </c>
      <c r="W17" s="184">
        <v>1</v>
      </c>
      <c r="X17" s="182"/>
      <c r="Y17" s="182" t="s">
        <v>363</v>
      </c>
      <c r="Z17" s="183"/>
      <c r="AA17" s="184"/>
      <c r="AB17" s="184"/>
      <c r="AC17" s="183"/>
      <c r="AD17" s="184"/>
      <c r="AE17" s="185"/>
      <c r="AF17" s="184"/>
      <c r="AG17" s="184"/>
      <c r="AH17" s="182"/>
      <c r="AI17" s="226" t="s">
        <v>1395</v>
      </c>
      <c r="AJ17" s="200">
        <v>100</v>
      </c>
      <c r="AK17" s="200">
        <v>100</v>
      </c>
      <c r="AL17" s="196" t="s">
        <v>1396</v>
      </c>
      <c r="AM17" s="199">
        <v>0</v>
      </c>
      <c r="AN17" s="198" t="str">
        <f t="shared" ref="AN17:AN344" si="3">IF(AM17="","",IF(AM17&lt;=0,"Felicitaciones ",IF(AM17&lt;=15,"Retraso Moderado",IF(AM17&gt;15,"Justifique el Retraso",))))</f>
        <v xml:space="preserve">Felicitaciones </v>
      </c>
      <c r="AO17" s="201">
        <f t="shared" ref="AO17:AO385" ca="1" si="4">TODAY()</f>
        <v>43700</v>
      </c>
      <c r="AP17" s="186" t="s">
        <v>1397</v>
      </c>
      <c r="AQ17" s="199" t="s">
        <v>1219</v>
      </c>
    </row>
    <row r="18" spans="1:43" ht="50.1" customHeight="1" x14ac:dyDescent="0.25">
      <c r="A18" s="151">
        <f t="shared" si="2"/>
        <v>7</v>
      </c>
      <c r="B18" s="150" t="s">
        <v>385</v>
      </c>
      <c r="C18" s="150" t="s">
        <v>20</v>
      </c>
      <c r="D18" s="188" t="str">
        <f>IF(ISERROR(VLOOKUP(C18,Base!$C$2:$C$34,1,FALSE)),"error",LOOKUP(C18,Base!$C$2:$C$34,Base!$D$2:$D$34))</f>
        <v>Gestión del Conocimiento</v>
      </c>
      <c r="E18" s="188" t="str">
        <f>IF(ISERROR(VLOOKUP(C18,Base!$C$2:$C$34,1,FALSE)),"error",LOOKUP(C18,Base!$C$2:$C$34,Base!$E$2:$E$34))</f>
        <v>Gestión del conocimiento e innovación</v>
      </c>
      <c r="F18" s="188" t="str">
        <f>IF(ISERROR(VLOOKUP(C18,Base!$C$2:$C$34,1,FALSE)),"error",LOOKUP(C18,Base!$C$2:$C$34,Base!$F$2:$F$34))</f>
        <v xml:space="preserve">Plan de Acción </v>
      </c>
      <c r="G18" s="188" t="str">
        <f>IF(ISERROR(VLOOKUP(C18,Base!$C$2:$C$34,1,FALSE)),"error",LOOKUP(C18,Base!$C$2:$C$34,Base!$G$2:$G$34))</f>
        <v>DC-Calidad de la Formación Académica / AD-Fortalecimiento de los servicios de apoyo</v>
      </c>
      <c r="H18" s="188" t="str">
        <f>IF(ISERROR(VLOOKUP(C18,Base!$C$2:$C$34,1,FALSE)),"error",LOOKUP(C18,Base!$C$2:$C$34,Base!$H$2:$H$34))</f>
        <v xml:space="preserve">Consolidar un Sistema de Aseguramiento de la Calidad Institucional que garantice una adecuada articulación entre los procesos académicos y administrativos necesarios para ampliar el impacto social de la Institución </v>
      </c>
      <c r="I18" s="150" t="s">
        <v>177</v>
      </c>
      <c r="J18" s="75" t="s">
        <v>222</v>
      </c>
      <c r="K18" s="150" t="s">
        <v>73</v>
      </c>
      <c r="L18" s="181" t="s">
        <v>1309</v>
      </c>
      <c r="M18" s="182" t="s">
        <v>579</v>
      </c>
      <c r="N18" s="182" t="s">
        <v>580</v>
      </c>
      <c r="O18" s="182" t="s">
        <v>581</v>
      </c>
      <c r="P18" s="182" t="s">
        <v>582</v>
      </c>
      <c r="Q18" s="182" t="s">
        <v>583</v>
      </c>
      <c r="R18" s="182" t="s">
        <v>581</v>
      </c>
      <c r="S18" s="182"/>
      <c r="T18" s="182"/>
      <c r="U18" s="182" t="s">
        <v>1311</v>
      </c>
      <c r="V18" s="77" t="s">
        <v>382</v>
      </c>
      <c r="W18" s="184">
        <v>1</v>
      </c>
      <c r="X18" s="182"/>
      <c r="Y18" s="182" t="s">
        <v>363</v>
      </c>
      <c r="Z18" s="183"/>
      <c r="AA18" s="184"/>
      <c r="AB18" s="184"/>
      <c r="AC18" s="183"/>
      <c r="AD18" s="184"/>
      <c r="AE18" s="185"/>
      <c r="AF18" s="184"/>
      <c r="AG18" s="184"/>
      <c r="AH18" s="182"/>
      <c r="AI18" s="186" t="s">
        <v>1398</v>
      </c>
      <c r="AJ18" s="200">
        <v>80</v>
      </c>
      <c r="AK18" s="200">
        <v>80</v>
      </c>
      <c r="AL18" s="196" t="s">
        <v>1387</v>
      </c>
      <c r="AM18" s="199">
        <v>30</v>
      </c>
      <c r="AN18" s="198" t="str">
        <f t="shared" si="3"/>
        <v>Justifique el Retraso</v>
      </c>
      <c r="AO18" s="201">
        <f t="shared" ca="1" si="4"/>
        <v>43700</v>
      </c>
      <c r="AP18" s="186" t="s">
        <v>1723</v>
      </c>
      <c r="AQ18" s="199" t="s">
        <v>1218</v>
      </c>
    </row>
    <row r="19" spans="1:43" ht="50.1" customHeight="1" x14ac:dyDescent="0.25">
      <c r="A19" s="151">
        <f t="shared" si="2"/>
        <v>8</v>
      </c>
      <c r="B19" s="150" t="s">
        <v>385</v>
      </c>
      <c r="C19" s="150" t="s">
        <v>20</v>
      </c>
      <c r="D19" s="188" t="str">
        <f>IF(ISERROR(VLOOKUP(C19,Base!$C$2:$C$34,1,FALSE)),"error",LOOKUP(C19,Base!$C$2:$C$34,Base!$D$2:$D$34))</f>
        <v>Gestión del Conocimiento</v>
      </c>
      <c r="E19" s="188" t="str">
        <f>IF(ISERROR(VLOOKUP(C19,Base!$C$2:$C$34,1,FALSE)),"error",LOOKUP(C19,Base!$C$2:$C$34,Base!$E$2:$E$34))</f>
        <v>Gestión del conocimiento e innovación</v>
      </c>
      <c r="F19" s="188" t="str">
        <f>IF(ISERROR(VLOOKUP(C19,Base!$C$2:$C$34,1,FALSE)),"error",LOOKUP(C19,Base!$C$2:$C$34,Base!$F$2:$F$34))</f>
        <v xml:space="preserve">Plan de Acción </v>
      </c>
      <c r="G19" s="188" t="str">
        <f>IF(ISERROR(VLOOKUP(C19,Base!$C$2:$C$34,1,FALSE)),"error",LOOKUP(C19,Base!$C$2:$C$34,Base!$G$2:$G$34))</f>
        <v>DC-Calidad de la Formación Académica / AD-Fortalecimiento de los servicios de apoyo</v>
      </c>
      <c r="H19" s="188" t="str">
        <f>IF(ISERROR(VLOOKUP(C19,Base!$C$2:$C$34,1,FALSE)),"error",LOOKUP(C19,Base!$C$2:$C$34,Base!$H$2:$H$34))</f>
        <v xml:space="preserve">Consolidar un Sistema de Aseguramiento de la Calidad Institucional que garantice una adecuada articulación entre los procesos académicos y administrativos necesarios para ampliar el impacto social de la Institución </v>
      </c>
      <c r="I19" s="150" t="s">
        <v>178</v>
      </c>
      <c r="J19" s="75" t="s">
        <v>224</v>
      </c>
      <c r="K19" s="150" t="s">
        <v>73</v>
      </c>
      <c r="L19" s="181" t="s">
        <v>1312</v>
      </c>
      <c r="M19" s="182" t="s">
        <v>579</v>
      </c>
      <c r="N19" s="182" t="s">
        <v>580</v>
      </c>
      <c r="O19" s="182" t="s">
        <v>581</v>
      </c>
      <c r="P19" s="182" t="s">
        <v>582</v>
      </c>
      <c r="Q19" s="182" t="s">
        <v>583</v>
      </c>
      <c r="R19" s="182" t="s">
        <v>581</v>
      </c>
      <c r="S19" s="182"/>
      <c r="T19" s="182"/>
      <c r="U19" s="182" t="s">
        <v>1399</v>
      </c>
      <c r="V19" s="77" t="s">
        <v>382</v>
      </c>
      <c r="W19" s="184">
        <v>6</v>
      </c>
      <c r="X19" s="182"/>
      <c r="Y19" s="182" t="s">
        <v>87</v>
      </c>
      <c r="Z19" s="183"/>
      <c r="AA19" s="184"/>
      <c r="AB19" s="184"/>
      <c r="AC19" s="183"/>
      <c r="AD19" s="184"/>
      <c r="AE19" s="185"/>
      <c r="AF19" s="184"/>
      <c r="AG19" s="184"/>
      <c r="AH19" s="182"/>
      <c r="AI19" s="184">
        <v>4</v>
      </c>
      <c r="AJ19" s="200">
        <v>83.3</v>
      </c>
      <c r="AK19" s="200">
        <v>83.3</v>
      </c>
      <c r="AL19" s="196" t="s">
        <v>1400</v>
      </c>
      <c r="AM19" s="199">
        <v>30</v>
      </c>
      <c r="AN19" s="198" t="str">
        <f t="shared" si="3"/>
        <v>Justifique el Retraso</v>
      </c>
      <c r="AO19" s="201">
        <f ca="1">TODAY()</f>
        <v>43700</v>
      </c>
      <c r="AP19" s="186" t="s">
        <v>1401</v>
      </c>
      <c r="AQ19" s="199" t="s">
        <v>1218</v>
      </c>
    </row>
    <row r="20" spans="1:43" ht="50.1" customHeight="1" x14ac:dyDescent="0.25">
      <c r="A20" s="151">
        <f t="shared" si="2"/>
        <v>9</v>
      </c>
      <c r="B20" s="150" t="s">
        <v>385</v>
      </c>
      <c r="C20" s="150" t="s">
        <v>33</v>
      </c>
      <c r="D20" s="188" t="str">
        <f>IF(ISERROR(VLOOKUP(C20,Base!$C$2:$C$34,1,FALSE)),"error",LOOKUP(C20,Base!$C$2:$C$34,Base!$D$2:$D$34))</f>
        <v>Gestión del Conocimiento</v>
      </c>
      <c r="E20" s="188" t="str">
        <f>IF(ISERROR(VLOOKUP(C20,Base!$C$2:$C$34,1,FALSE)),"error",LOOKUP(C20,Base!$C$2:$C$34,Base!$E$2:$E$34))</f>
        <v>Gestión del conocimiento e innovación</v>
      </c>
      <c r="F20" s="188" t="str">
        <f>IF(ISERROR(VLOOKUP(C20,Base!$C$2:$C$34,1,FALSE)),"error",LOOKUP(C20,Base!$C$2:$C$34,Base!$F$2:$F$34))</f>
        <v xml:space="preserve">Plan de Acción </v>
      </c>
      <c r="G20" s="188" t="str">
        <f>IF(ISERROR(VLOOKUP(C20,Base!$C$2:$C$34,1,FALSE)),"error",LOOKUP(C20,Base!$C$2:$C$34,Base!$G$2:$G$34))</f>
        <v>AD-Fortalecimiento de los servicios de apoyo</v>
      </c>
      <c r="H20" s="188" t="str">
        <f>IF(ISERROR(VLOOKUP(C20,Base!$C$2:$C$34,1,FALSE)),"error",LOOKUP(C20,Base!$C$2:$C$34,Base!$H$2:$H$34))</f>
        <v xml:space="preserve">Consolidar un Sistema de Aseguramiento de la Calidad Institucional que garantice una adecuada articulación entre los procesos académicos y administrativos necesarios para ampliar el impacto social de la Institución </v>
      </c>
      <c r="I20" s="150" t="s">
        <v>178</v>
      </c>
      <c r="J20" s="75" t="s">
        <v>224</v>
      </c>
      <c r="K20" s="150" t="s">
        <v>73</v>
      </c>
      <c r="L20" s="181" t="s">
        <v>610</v>
      </c>
      <c r="M20" s="182" t="s">
        <v>579</v>
      </c>
      <c r="N20" s="182" t="s">
        <v>580</v>
      </c>
      <c r="O20" s="182" t="s">
        <v>581</v>
      </c>
      <c r="P20" s="182" t="s">
        <v>582</v>
      </c>
      <c r="Q20" s="182" t="s">
        <v>583</v>
      </c>
      <c r="R20" s="182" t="s">
        <v>581</v>
      </c>
      <c r="S20" s="182"/>
      <c r="T20" s="182"/>
      <c r="U20" s="182" t="s">
        <v>1402</v>
      </c>
      <c r="V20" s="77" t="s">
        <v>382</v>
      </c>
      <c r="W20" s="184">
        <v>1</v>
      </c>
      <c r="X20" s="182"/>
      <c r="Y20" s="182" t="s">
        <v>87</v>
      </c>
      <c r="Z20" s="183"/>
      <c r="AA20" s="184"/>
      <c r="AB20" s="184"/>
      <c r="AC20" s="183"/>
      <c r="AD20" s="184"/>
      <c r="AE20" s="185"/>
      <c r="AF20" s="184"/>
      <c r="AG20" s="184"/>
      <c r="AH20" s="182"/>
      <c r="AI20" s="226">
        <v>0.4</v>
      </c>
      <c r="AJ20" s="200">
        <v>40</v>
      </c>
      <c r="AK20" s="200">
        <v>40</v>
      </c>
      <c r="AL20" s="196" t="s">
        <v>1387</v>
      </c>
      <c r="AM20" s="199">
        <v>30</v>
      </c>
      <c r="AN20" s="198" t="str">
        <f t="shared" si="3"/>
        <v>Justifique el Retraso</v>
      </c>
      <c r="AO20" s="201">
        <f t="shared" ca="1" si="4"/>
        <v>43700</v>
      </c>
      <c r="AP20" s="186" t="s">
        <v>1403</v>
      </c>
      <c r="AQ20" s="199" t="s">
        <v>1218</v>
      </c>
    </row>
    <row r="21" spans="1:43" ht="50.1" customHeight="1" x14ac:dyDescent="0.25">
      <c r="A21" s="151">
        <f t="shared" si="2"/>
        <v>10</v>
      </c>
      <c r="B21" s="150" t="s">
        <v>385</v>
      </c>
      <c r="C21" s="150" t="s">
        <v>20</v>
      </c>
      <c r="D21" s="188" t="str">
        <f>IF(ISERROR(VLOOKUP(C21,Base!$C$2:$C$34,1,FALSE)),"error",LOOKUP(C21,Base!$C$2:$C$34,Base!$D$2:$D$34))</f>
        <v>Gestión del Conocimiento</v>
      </c>
      <c r="E21" s="188" t="str">
        <f>IF(ISERROR(VLOOKUP(C21,Base!$C$2:$C$34,1,FALSE)),"error",LOOKUP(C21,Base!$C$2:$C$34,Base!$E$2:$E$34))</f>
        <v>Gestión del conocimiento e innovación</v>
      </c>
      <c r="F21" s="188" t="str">
        <f>IF(ISERROR(VLOOKUP(C21,Base!$C$2:$C$34,1,FALSE)),"error",LOOKUP(C21,Base!$C$2:$C$34,Base!$F$2:$F$34))</f>
        <v xml:space="preserve">Plan de Acción </v>
      </c>
      <c r="G21" s="188" t="str">
        <f>IF(ISERROR(VLOOKUP(C21,Base!$C$2:$C$34,1,FALSE)),"error",LOOKUP(C21,Base!$C$2:$C$34,Base!$G$2:$G$34))</f>
        <v>DC-Calidad de la Formación Académica / AD-Fortalecimiento de los servicios de apoyo</v>
      </c>
      <c r="H21" s="188" t="str">
        <f>IF(ISERROR(VLOOKUP(C21,Base!$C$2:$C$34,1,FALSE)),"error",LOOKUP(C21,Base!$C$2:$C$34,Base!$H$2:$H$34))</f>
        <v xml:space="preserve">Consolidar un Sistema de Aseguramiento de la Calidad Institucional que garantice una adecuada articulación entre los procesos académicos y administrativos necesarios para ampliar el impacto social de la Institución </v>
      </c>
      <c r="I21" s="150" t="s">
        <v>179</v>
      </c>
      <c r="J21" s="75" t="s">
        <v>229</v>
      </c>
      <c r="K21" s="150" t="s">
        <v>73</v>
      </c>
      <c r="L21" s="150" t="s">
        <v>1328</v>
      </c>
      <c r="M21" s="182" t="s">
        <v>579</v>
      </c>
      <c r="N21" s="182" t="s">
        <v>580</v>
      </c>
      <c r="O21" s="182" t="s">
        <v>581</v>
      </c>
      <c r="P21" s="182" t="s">
        <v>582</v>
      </c>
      <c r="Q21" s="182" t="s">
        <v>583</v>
      </c>
      <c r="R21" s="182" t="s">
        <v>581</v>
      </c>
      <c r="S21" s="182" t="s">
        <v>1326</v>
      </c>
      <c r="T21" s="182" t="s">
        <v>382</v>
      </c>
      <c r="U21" s="182" t="s">
        <v>586</v>
      </c>
      <c r="V21" s="77" t="s">
        <v>382</v>
      </c>
      <c r="W21" s="223">
        <v>1</v>
      </c>
      <c r="X21" s="200"/>
      <c r="Y21" s="200"/>
      <c r="Z21" s="196"/>
      <c r="AA21" s="199" t="s">
        <v>401</v>
      </c>
      <c r="AB21" s="198" t="s">
        <v>401</v>
      </c>
      <c r="AC21" s="201">
        <v>43413</v>
      </c>
      <c r="AD21" s="186"/>
      <c r="AE21" s="199"/>
      <c r="AF21" s="184"/>
      <c r="AG21" s="184"/>
      <c r="AH21" s="182"/>
      <c r="AI21" s="186">
        <v>1</v>
      </c>
      <c r="AJ21" s="200">
        <v>100</v>
      </c>
      <c r="AK21" s="200">
        <v>100</v>
      </c>
      <c r="AL21" s="196" t="s">
        <v>1456</v>
      </c>
      <c r="AM21" s="199">
        <v>0</v>
      </c>
      <c r="AN21" s="198" t="str">
        <f t="shared" ref="AN21:AN24" si="5">IF(AM21="","",IF(AM21&lt;=0,"Felicitaciones ",IF(AM21&lt;=15,"Retraso Moderado",IF(AM21&gt;15,"Justifique el Retraso",))))</f>
        <v xml:space="preserve">Felicitaciones </v>
      </c>
      <c r="AO21" s="201">
        <f t="shared" ca="1" si="4"/>
        <v>43700</v>
      </c>
      <c r="AP21" s="186"/>
      <c r="AQ21" s="199" t="s">
        <v>1219</v>
      </c>
    </row>
    <row r="22" spans="1:43" ht="50.1" customHeight="1" x14ac:dyDescent="0.25">
      <c r="A22" s="151">
        <f t="shared" si="2"/>
        <v>11</v>
      </c>
      <c r="B22" s="150" t="s">
        <v>385</v>
      </c>
      <c r="C22" s="150" t="s">
        <v>20</v>
      </c>
      <c r="D22" s="188" t="str">
        <f>IF(ISERROR(VLOOKUP(C22,Base!$C$2:$C$34,1,FALSE)),"error",LOOKUP(C22,Base!$C$2:$C$34,Base!$D$2:$D$34))</f>
        <v>Gestión del Conocimiento</v>
      </c>
      <c r="E22" s="188" t="str">
        <f>IF(ISERROR(VLOOKUP(C22,Base!$C$2:$C$34,1,FALSE)),"error",LOOKUP(C22,Base!$C$2:$C$34,Base!$E$2:$E$34))</f>
        <v>Gestión del conocimiento e innovación</v>
      </c>
      <c r="F22" s="188" t="str">
        <f>IF(ISERROR(VLOOKUP(C22,Base!$C$2:$C$34,1,FALSE)),"error",LOOKUP(C22,Base!$C$2:$C$34,Base!$F$2:$F$34))</f>
        <v xml:space="preserve">Plan de Acción </v>
      </c>
      <c r="G22" s="188" t="str">
        <f>IF(ISERROR(VLOOKUP(C22,Base!$C$2:$C$34,1,FALSE)),"error",LOOKUP(C22,Base!$C$2:$C$34,Base!$G$2:$G$34))</f>
        <v>DC-Calidad de la Formación Académica / AD-Fortalecimiento de los servicios de apoyo</v>
      </c>
      <c r="H22" s="188" t="str">
        <f>IF(ISERROR(VLOOKUP(C22,Base!$C$2:$C$34,1,FALSE)),"error",LOOKUP(C22,Base!$C$2:$C$34,Base!$H$2:$H$34))</f>
        <v xml:space="preserve">Consolidar un Sistema de Aseguramiento de la Calidad Institucional que garantice una adecuada articulación entre los procesos académicos y administrativos necesarios para ampliar el impacto social de la Institución </v>
      </c>
      <c r="I22" s="150" t="s">
        <v>179</v>
      </c>
      <c r="J22" s="75" t="s">
        <v>404</v>
      </c>
      <c r="K22" s="150" t="s">
        <v>73</v>
      </c>
      <c r="L22" s="150" t="s">
        <v>1323</v>
      </c>
      <c r="M22" s="182" t="s">
        <v>579</v>
      </c>
      <c r="N22" s="182" t="s">
        <v>580</v>
      </c>
      <c r="O22" s="182" t="s">
        <v>581</v>
      </c>
      <c r="P22" s="182" t="s">
        <v>582</v>
      </c>
      <c r="Q22" s="182" t="s">
        <v>583</v>
      </c>
      <c r="R22" s="182" t="s">
        <v>581</v>
      </c>
      <c r="S22" s="182"/>
      <c r="T22" s="182"/>
      <c r="U22" s="182" t="s">
        <v>1326</v>
      </c>
      <c r="V22" s="77" t="s">
        <v>135</v>
      </c>
      <c r="W22" s="184">
        <v>100</v>
      </c>
      <c r="X22" s="182"/>
      <c r="Y22" s="182" t="s">
        <v>412</v>
      </c>
      <c r="Z22" s="183"/>
      <c r="AA22" s="184"/>
      <c r="AB22" s="184"/>
      <c r="AC22" s="183"/>
      <c r="AD22" s="184"/>
      <c r="AE22" s="185"/>
      <c r="AF22" s="184"/>
      <c r="AG22" s="184"/>
      <c r="AH22" s="182"/>
      <c r="AI22" s="225" t="s">
        <v>1725</v>
      </c>
      <c r="AJ22" s="200">
        <v>100</v>
      </c>
      <c r="AK22" s="200">
        <v>100</v>
      </c>
      <c r="AL22" s="196" t="s">
        <v>1456</v>
      </c>
      <c r="AM22" s="199">
        <v>0</v>
      </c>
      <c r="AN22" s="198" t="str">
        <f t="shared" si="5"/>
        <v xml:space="preserve">Felicitaciones </v>
      </c>
      <c r="AO22" s="201">
        <f t="shared" ca="1" si="4"/>
        <v>43700</v>
      </c>
      <c r="AP22" s="186" t="s">
        <v>1499</v>
      </c>
      <c r="AQ22" s="199" t="s">
        <v>1219</v>
      </c>
    </row>
    <row r="23" spans="1:43" ht="50.1" customHeight="1" x14ac:dyDescent="0.25">
      <c r="A23" s="151">
        <f t="shared" si="2"/>
        <v>12</v>
      </c>
      <c r="B23" s="150" t="s">
        <v>385</v>
      </c>
      <c r="C23" s="150" t="s">
        <v>20</v>
      </c>
      <c r="D23" s="188" t="str">
        <f>IF(ISERROR(VLOOKUP(C23,Base!$C$2:$C$34,1,FALSE)),"error",LOOKUP(C23,Base!$C$2:$C$34,Base!$D$2:$D$34))</f>
        <v>Gestión del Conocimiento</v>
      </c>
      <c r="E23" s="188" t="str">
        <f>IF(ISERROR(VLOOKUP(C23,Base!$C$2:$C$34,1,FALSE)),"error",LOOKUP(C23,Base!$C$2:$C$34,Base!$E$2:$E$34))</f>
        <v>Gestión del conocimiento e innovación</v>
      </c>
      <c r="F23" s="188" t="str">
        <f>IF(ISERROR(VLOOKUP(C23,Base!$C$2:$C$34,1,FALSE)),"error",LOOKUP(C23,Base!$C$2:$C$34,Base!$F$2:$F$34))</f>
        <v xml:space="preserve">Plan de Acción </v>
      </c>
      <c r="G23" s="188" t="str">
        <f>IF(ISERROR(VLOOKUP(C23,Base!$C$2:$C$34,1,FALSE)),"error",LOOKUP(C23,Base!$C$2:$C$34,Base!$G$2:$G$34))</f>
        <v>DC-Calidad de la Formación Académica / AD-Fortalecimiento de los servicios de apoyo</v>
      </c>
      <c r="H23" s="188" t="str">
        <f>IF(ISERROR(VLOOKUP(C23,Base!$C$2:$C$34,1,FALSE)),"error",LOOKUP(C23,Base!$C$2:$C$34,Base!$H$2:$H$34))</f>
        <v xml:space="preserve">Consolidar un Sistema de Aseguramiento de la Calidad Institucional que garantice una adecuada articulación entre los procesos académicos y administrativos necesarios para ampliar el impacto social de la Institución </v>
      </c>
      <c r="I23" s="150" t="s">
        <v>179</v>
      </c>
      <c r="J23" s="75" t="s">
        <v>404</v>
      </c>
      <c r="K23" s="150" t="s">
        <v>73</v>
      </c>
      <c r="L23" s="150" t="s">
        <v>1324</v>
      </c>
      <c r="M23" s="182" t="s">
        <v>579</v>
      </c>
      <c r="N23" s="182" t="s">
        <v>580</v>
      </c>
      <c r="O23" s="182" t="s">
        <v>581</v>
      </c>
      <c r="P23" s="182" t="s">
        <v>582</v>
      </c>
      <c r="Q23" s="182" t="s">
        <v>583</v>
      </c>
      <c r="R23" s="182" t="s">
        <v>581</v>
      </c>
      <c r="S23" s="182"/>
      <c r="T23" s="182"/>
      <c r="U23" s="182" t="s">
        <v>1327</v>
      </c>
      <c r="V23" s="77" t="s">
        <v>382</v>
      </c>
      <c r="W23" s="184">
        <v>1</v>
      </c>
      <c r="X23" s="182"/>
      <c r="Y23" s="182" t="s">
        <v>412</v>
      </c>
      <c r="Z23" s="183"/>
      <c r="AA23" s="184"/>
      <c r="AB23" s="184"/>
      <c r="AC23" s="183"/>
      <c r="AD23" s="184"/>
      <c r="AE23" s="185"/>
      <c r="AF23" s="184"/>
      <c r="AG23" s="184"/>
      <c r="AH23" s="182"/>
      <c r="AI23" s="186" t="s">
        <v>1726</v>
      </c>
      <c r="AJ23" s="200">
        <v>100</v>
      </c>
      <c r="AK23" s="200">
        <v>100</v>
      </c>
      <c r="AL23" s="196" t="s">
        <v>1456</v>
      </c>
      <c r="AM23" s="199">
        <v>0</v>
      </c>
      <c r="AN23" s="198" t="str">
        <f t="shared" si="5"/>
        <v xml:space="preserve">Felicitaciones </v>
      </c>
      <c r="AO23" s="201">
        <f t="shared" ca="1" si="4"/>
        <v>43700</v>
      </c>
      <c r="AP23" s="186" t="s">
        <v>1500</v>
      </c>
      <c r="AQ23" s="199" t="s">
        <v>1219</v>
      </c>
    </row>
    <row r="24" spans="1:43" ht="50.1" customHeight="1" x14ac:dyDescent="0.25">
      <c r="A24" s="151">
        <f t="shared" si="2"/>
        <v>13</v>
      </c>
      <c r="B24" s="150" t="s">
        <v>385</v>
      </c>
      <c r="C24" s="150" t="s">
        <v>20</v>
      </c>
      <c r="D24" s="188" t="str">
        <f>IF(ISERROR(VLOOKUP(C24,Base!$C$2:$C$34,1,FALSE)),"error",LOOKUP(C24,Base!$C$2:$C$34,Base!$D$2:$D$34))</f>
        <v>Gestión del Conocimiento</v>
      </c>
      <c r="E24" s="188" t="str">
        <f>IF(ISERROR(VLOOKUP(C24,Base!$C$2:$C$34,1,FALSE)),"error",LOOKUP(C24,Base!$C$2:$C$34,Base!$E$2:$E$34))</f>
        <v>Gestión del conocimiento e innovación</v>
      </c>
      <c r="F24" s="188" t="str">
        <f>IF(ISERROR(VLOOKUP(C24,Base!$C$2:$C$34,1,FALSE)),"error",LOOKUP(C24,Base!$C$2:$C$34,Base!$F$2:$F$34))</f>
        <v xml:space="preserve">Plan de Acción </v>
      </c>
      <c r="G24" s="188" t="str">
        <f>IF(ISERROR(VLOOKUP(C24,Base!$C$2:$C$34,1,FALSE)),"error",LOOKUP(C24,Base!$C$2:$C$34,Base!$G$2:$G$34))</f>
        <v>DC-Calidad de la Formación Académica / AD-Fortalecimiento de los servicios de apoyo</v>
      </c>
      <c r="H24" s="188" t="str">
        <f>IF(ISERROR(VLOOKUP(C24,Base!$C$2:$C$34,1,FALSE)),"error",LOOKUP(C24,Base!$C$2:$C$34,Base!$H$2:$H$34))</f>
        <v xml:space="preserve">Consolidar un Sistema de Aseguramiento de la Calidad Institucional que garantice una adecuada articulación entre los procesos académicos y administrativos necesarios para ampliar el impacto social de la Institución </v>
      </c>
      <c r="I24" s="150" t="s">
        <v>179</v>
      </c>
      <c r="J24" s="75" t="s">
        <v>404</v>
      </c>
      <c r="K24" s="150" t="s">
        <v>73</v>
      </c>
      <c r="L24" s="150" t="s">
        <v>1325</v>
      </c>
      <c r="M24" s="182" t="s">
        <v>579</v>
      </c>
      <c r="N24" s="182" t="s">
        <v>580</v>
      </c>
      <c r="O24" s="182" t="s">
        <v>581</v>
      </c>
      <c r="P24" s="182" t="s">
        <v>582</v>
      </c>
      <c r="Q24" s="182" t="s">
        <v>583</v>
      </c>
      <c r="R24" s="182" t="s">
        <v>581</v>
      </c>
      <c r="S24" s="182"/>
      <c r="T24" s="182"/>
      <c r="U24" s="182" t="s">
        <v>1327</v>
      </c>
      <c r="V24" s="77" t="s">
        <v>382</v>
      </c>
      <c r="W24" s="184">
        <v>1</v>
      </c>
      <c r="X24" s="182"/>
      <c r="Y24" s="182" t="s">
        <v>412</v>
      </c>
      <c r="Z24" s="183"/>
      <c r="AA24" s="184"/>
      <c r="AB24" s="184"/>
      <c r="AC24" s="183"/>
      <c r="AD24" s="184"/>
      <c r="AE24" s="185"/>
      <c r="AF24" s="184"/>
      <c r="AG24" s="184"/>
      <c r="AH24" s="182"/>
      <c r="AI24" s="186" t="s">
        <v>1726</v>
      </c>
      <c r="AJ24" s="200">
        <v>100</v>
      </c>
      <c r="AK24" s="200">
        <v>100</v>
      </c>
      <c r="AL24" s="196" t="s">
        <v>1456</v>
      </c>
      <c r="AM24" s="199">
        <v>0</v>
      </c>
      <c r="AN24" s="198" t="str">
        <f t="shared" si="5"/>
        <v xml:space="preserve">Felicitaciones </v>
      </c>
      <c r="AO24" s="201">
        <f t="shared" ca="1" si="4"/>
        <v>43700</v>
      </c>
      <c r="AP24" s="186"/>
      <c r="AQ24" s="199" t="s">
        <v>1219</v>
      </c>
    </row>
    <row r="25" spans="1:43" ht="50.1" customHeight="1" x14ac:dyDescent="0.25">
      <c r="A25" s="151">
        <f t="shared" si="2"/>
        <v>14</v>
      </c>
      <c r="B25" s="150" t="s">
        <v>385</v>
      </c>
      <c r="C25" s="150" t="s">
        <v>20</v>
      </c>
      <c r="D25" s="188" t="str">
        <f>IF(ISERROR(VLOOKUP(C25,Base!$C$2:$C$34,1,FALSE)),"error",LOOKUP(C25,Base!$C$2:$C$34,Base!$D$2:$D$34))</f>
        <v>Gestión del Conocimiento</v>
      </c>
      <c r="E25" s="188" t="str">
        <f>IF(ISERROR(VLOOKUP(C25,Base!$C$2:$C$34,1,FALSE)),"error",LOOKUP(C25,Base!$C$2:$C$34,Base!$E$2:$E$34))</f>
        <v>Gestión del conocimiento e innovación</v>
      </c>
      <c r="F25" s="188" t="str">
        <f>IF(ISERROR(VLOOKUP(C25,Base!$C$2:$C$34,1,FALSE)),"error",LOOKUP(C25,Base!$C$2:$C$34,Base!$F$2:$F$34))</f>
        <v xml:space="preserve">Plan de Acción </v>
      </c>
      <c r="G25" s="188" t="str">
        <f>IF(ISERROR(VLOOKUP(C25,Base!$C$2:$C$34,1,FALSE)),"error",LOOKUP(C25,Base!$C$2:$C$34,Base!$G$2:$G$34))</f>
        <v>DC-Calidad de la Formación Académica / AD-Fortalecimiento de los servicios de apoyo</v>
      </c>
      <c r="H25" s="188" t="str">
        <f>IF(ISERROR(VLOOKUP(C25,Base!$C$2:$C$34,1,FALSE)),"error",LOOKUP(C25,Base!$C$2:$C$34,Base!$H$2:$H$34))</f>
        <v xml:space="preserve">Consolidar un Sistema de Aseguramiento de la Calidad Institucional que garantice una adecuada articulación entre los procesos académicos y administrativos necesarios para ampliar el impacto social de la Institución </v>
      </c>
      <c r="I25" s="150" t="s">
        <v>181</v>
      </c>
      <c r="J25" s="75" t="s">
        <v>231</v>
      </c>
      <c r="K25" s="150" t="s">
        <v>73</v>
      </c>
      <c r="L25" s="150" t="s">
        <v>1329</v>
      </c>
      <c r="M25" s="182" t="s">
        <v>579</v>
      </c>
      <c r="N25" s="182" t="s">
        <v>580</v>
      </c>
      <c r="O25" s="182" t="s">
        <v>581</v>
      </c>
      <c r="P25" s="182" t="s">
        <v>582</v>
      </c>
      <c r="Q25" s="182" t="s">
        <v>583</v>
      </c>
      <c r="R25" s="182" t="s">
        <v>581</v>
      </c>
      <c r="S25" s="182"/>
      <c r="T25" s="182"/>
      <c r="U25" s="150" t="s">
        <v>1334</v>
      </c>
      <c r="V25" s="77" t="s">
        <v>382</v>
      </c>
      <c r="W25" s="184">
        <v>1</v>
      </c>
      <c r="X25" s="182"/>
      <c r="Y25" s="182" t="s">
        <v>87</v>
      </c>
      <c r="Z25" s="183"/>
      <c r="AA25" s="184"/>
      <c r="AB25" s="184"/>
      <c r="AC25" s="183"/>
      <c r="AD25" s="184"/>
      <c r="AE25" s="185"/>
      <c r="AF25" s="184"/>
      <c r="AG25" s="184"/>
      <c r="AH25" s="182"/>
      <c r="AI25" s="226">
        <v>0.4</v>
      </c>
      <c r="AJ25" s="200">
        <v>100</v>
      </c>
      <c r="AK25" s="200">
        <v>100</v>
      </c>
      <c r="AL25" s="196" t="s">
        <v>1387</v>
      </c>
      <c r="AM25" s="199">
        <v>0</v>
      </c>
      <c r="AN25" s="198" t="str">
        <f t="shared" si="3"/>
        <v xml:space="preserve">Felicitaciones </v>
      </c>
      <c r="AO25" s="201">
        <f t="shared" ca="1" si="4"/>
        <v>43700</v>
      </c>
      <c r="AP25" s="186" t="s">
        <v>1409</v>
      </c>
      <c r="AQ25" s="199" t="s">
        <v>1219</v>
      </c>
    </row>
    <row r="26" spans="1:43" ht="50.1" customHeight="1" x14ac:dyDescent="0.25">
      <c r="A26" s="151">
        <f t="shared" si="2"/>
        <v>15</v>
      </c>
      <c r="B26" s="150" t="s">
        <v>385</v>
      </c>
      <c r="C26" s="150" t="s">
        <v>20</v>
      </c>
      <c r="D26" s="188" t="str">
        <f>IF(ISERROR(VLOOKUP(C26,Base!$C$2:$C$34,1,FALSE)),"error",LOOKUP(C26,Base!$C$2:$C$34,Base!$D$2:$D$34))</f>
        <v>Gestión del Conocimiento</v>
      </c>
      <c r="E26" s="188" t="str">
        <f>IF(ISERROR(VLOOKUP(C26,Base!$C$2:$C$34,1,FALSE)),"error",LOOKUP(C26,Base!$C$2:$C$34,Base!$E$2:$E$34))</f>
        <v>Gestión del conocimiento e innovación</v>
      </c>
      <c r="F26" s="188" t="str">
        <f>IF(ISERROR(VLOOKUP(C26,Base!$C$2:$C$34,1,FALSE)),"error",LOOKUP(C26,Base!$C$2:$C$34,Base!$F$2:$F$34))</f>
        <v xml:space="preserve">Plan de Acción </v>
      </c>
      <c r="G26" s="188" t="str">
        <f>IF(ISERROR(VLOOKUP(C26,Base!$C$2:$C$34,1,FALSE)),"error",LOOKUP(C26,Base!$C$2:$C$34,Base!$G$2:$G$34))</f>
        <v>DC-Calidad de la Formación Académica / AD-Fortalecimiento de los servicios de apoyo</v>
      </c>
      <c r="H26" s="188" t="str">
        <f>IF(ISERROR(VLOOKUP(C26,Base!$C$2:$C$34,1,FALSE)),"error",LOOKUP(C26,Base!$C$2:$C$34,Base!$H$2:$H$34))</f>
        <v xml:space="preserve">Consolidar un Sistema de Aseguramiento de la Calidad Institucional que garantice una adecuada articulación entre los procesos académicos y administrativos necesarios para ampliar el impacto social de la Institución </v>
      </c>
      <c r="I26" s="150" t="s">
        <v>181</v>
      </c>
      <c r="J26" s="75" t="s">
        <v>231</v>
      </c>
      <c r="K26" s="150" t="s">
        <v>73</v>
      </c>
      <c r="L26" s="150" t="s">
        <v>1330</v>
      </c>
      <c r="M26" s="182" t="s">
        <v>579</v>
      </c>
      <c r="N26" s="182" t="s">
        <v>580</v>
      </c>
      <c r="O26" s="182" t="s">
        <v>581</v>
      </c>
      <c r="P26" s="182" t="s">
        <v>582</v>
      </c>
      <c r="Q26" s="182" t="s">
        <v>583</v>
      </c>
      <c r="R26" s="182" t="s">
        <v>581</v>
      </c>
      <c r="S26" s="182" t="s">
        <v>587</v>
      </c>
      <c r="T26" s="182" t="s">
        <v>382</v>
      </c>
      <c r="U26" s="150" t="s">
        <v>1335</v>
      </c>
      <c r="V26" s="77" t="s">
        <v>382</v>
      </c>
      <c r="W26" s="184">
        <v>1</v>
      </c>
      <c r="X26" s="200"/>
      <c r="Y26" s="200"/>
      <c r="Z26" s="196"/>
      <c r="AA26" s="199" t="s">
        <v>401</v>
      </c>
      <c r="AB26" s="198" t="s">
        <v>401</v>
      </c>
      <c r="AC26" s="201">
        <v>43413</v>
      </c>
      <c r="AD26" s="186"/>
      <c r="AE26" s="199"/>
      <c r="AF26" s="184"/>
      <c r="AG26" s="184"/>
      <c r="AH26" s="182"/>
      <c r="AI26" s="186">
        <v>1</v>
      </c>
      <c r="AJ26" s="200">
        <v>100</v>
      </c>
      <c r="AK26" s="200">
        <v>100</v>
      </c>
      <c r="AL26" s="196" t="s">
        <v>1387</v>
      </c>
      <c r="AM26" s="199">
        <v>0</v>
      </c>
      <c r="AN26" s="198" t="str">
        <f t="shared" si="3"/>
        <v xml:space="preserve">Felicitaciones </v>
      </c>
      <c r="AO26" s="201">
        <f t="shared" ca="1" si="4"/>
        <v>43700</v>
      </c>
      <c r="AP26" s="186" t="s">
        <v>1410</v>
      </c>
      <c r="AQ26" s="199" t="s">
        <v>1219</v>
      </c>
    </row>
    <row r="27" spans="1:43" ht="50.1" customHeight="1" x14ac:dyDescent="0.25">
      <c r="A27" s="151">
        <f t="shared" si="2"/>
        <v>16</v>
      </c>
      <c r="B27" s="150" t="s">
        <v>385</v>
      </c>
      <c r="C27" s="150" t="s">
        <v>20</v>
      </c>
      <c r="D27" s="188" t="str">
        <f>IF(ISERROR(VLOOKUP(C27,Base!$C$2:$C$34,1,FALSE)),"error",LOOKUP(C27,Base!$C$2:$C$34,Base!$D$2:$D$34))</f>
        <v>Gestión del Conocimiento</v>
      </c>
      <c r="E27" s="188" t="str">
        <f>IF(ISERROR(VLOOKUP(C27,Base!$C$2:$C$34,1,FALSE)),"error",LOOKUP(C27,Base!$C$2:$C$34,Base!$E$2:$E$34))</f>
        <v>Gestión del conocimiento e innovación</v>
      </c>
      <c r="F27" s="188" t="str">
        <f>IF(ISERROR(VLOOKUP(C27,Base!$C$2:$C$34,1,FALSE)),"error",LOOKUP(C27,Base!$C$2:$C$34,Base!$F$2:$F$34))</f>
        <v xml:space="preserve">Plan de Acción </v>
      </c>
      <c r="G27" s="188" t="str">
        <f>IF(ISERROR(VLOOKUP(C27,Base!$C$2:$C$34,1,FALSE)),"error",LOOKUP(C27,Base!$C$2:$C$34,Base!$G$2:$G$34))</f>
        <v>DC-Calidad de la Formación Académica / AD-Fortalecimiento de los servicios de apoyo</v>
      </c>
      <c r="H27" s="188" t="str">
        <f>IF(ISERROR(VLOOKUP(C27,Base!$C$2:$C$34,1,FALSE)),"error",LOOKUP(C27,Base!$C$2:$C$34,Base!$H$2:$H$34))</f>
        <v xml:space="preserve">Consolidar un Sistema de Aseguramiento de la Calidad Institucional que garantice una adecuada articulación entre los procesos académicos y administrativos necesarios para ampliar el impacto social de la Institución </v>
      </c>
      <c r="I27" s="150" t="s">
        <v>181</v>
      </c>
      <c r="J27" s="75" t="s">
        <v>231</v>
      </c>
      <c r="K27" s="150" t="s">
        <v>73</v>
      </c>
      <c r="L27" s="150" t="s">
        <v>1331</v>
      </c>
      <c r="M27" s="182" t="s">
        <v>579</v>
      </c>
      <c r="N27" s="182" t="s">
        <v>580</v>
      </c>
      <c r="O27" s="182" t="s">
        <v>581</v>
      </c>
      <c r="P27" s="182" t="s">
        <v>582</v>
      </c>
      <c r="Q27" s="182" t="s">
        <v>583</v>
      </c>
      <c r="R27" s="182" t="s">
        <v>581</v>
      </c>
      <c r="S27" s="182" t="s">
        <v>587</v>
      </c>
      <c r="T27" s="182" t="s">
        <v>382</v>
      </c>
      <c r="U27" s="150" t="s">
        <v>1336</v>
      </c>
      <c r="V27" s="77" t="s">
        <v>382</v>
      </c>
      <c r="W27" s="184">
        <v>1</v>
      </c>
      <c r="X27" s="200"/>
      <c r="Y27" s="200"/>
      <c r="Z27" s="196"/>
      <c r="AA27" s="199" t="s">
        <v>401</v>
      </c>
      <c r="AB27" s="198" t="s">
        <v>401</v>
      </c>
      <c r="AC27" s="201">
        <v>43413</v>
      </c>
      <c r="AD27" s="186"/>
      <c r="AE27" s="199"/>
      <c r="AF27" s="184"/>
      <c r="AG27" s="184"/>
      <c r="AH27" s="182"/>
      <c r="AI27" s="186">
        <v>1</v>
      </c>
      <c r="AJ27" s="200">
        <v>100</v>
      </c>
      <c r="AK27" s="200">
        <v>100</v>
      </c>
      <c r="AL27" s="196" t="s">
        <v>1387</v>
      </c>
      <c r="AM27" s="199">
        <v>0</v>
      </c>
      <c r="AN27" s="198" t="str">
        <f t="shared" si="3"/>
        <v xml:space="preserve">Felicitaciones </v>
      </c>
      <c r="AO27" s="201">
        <f t="shared" ca="1" si="4"/>
        <v>43700</v>
      </c>
      <c r="AP27" s="186" t="s">
        <v>1411</v>
      </c>
      <c r="AQ27" s="199" t="s">
        <v>1219</v>
      </c>
    </row>
    <row r="28" spans="1:43" ht="50.1" customHeight="1" x14ac:dyDescent="0.25">
      <c r="A28" s="151">
        <f>+A27+1</f>
        <v>17</v>
      </c>
      <c r="B28" s="150" t="s">
        <v>385</v>
      </c>
      <c r="C28" s="150" t="s">
        <v>20</v>
      </c>
      <c r="D28" s="188" t="str">
        <f>IF(ISERROR(VLOOKUP(C28,Base!$C$2:$C$34,1,FALSE)),"error",LOOKUP(C28,Base!$C$2:$C$34,Base!$D$2:$D$34))</f>
        <v>Gestión del Conocimiento</v>
      </c>
      <c r="E28" s="188" t="str">
        <f>IF(ISERROR(VLOOKUP(C28,Base!$C$2:$C$34,1,FALSE)),"error",LOOKUP(C28,Base!$C$2:$C$34,Base!$E$2:$E$34))</f>
        <v>Gestión del conocimiento e innovación</v>
      </c>
      <c r="F28" s="188" t="str">
        <f>IF(ISERROR(VLOOKUP(C28,Base!$C$2:$C$34,1,FALSE)),"error",LOOKUP(C28,Base!$C$2:$C$34,Base!$F$2:$F$34))</f>
        <v xml:space="preserve">Plan de Acción </v>
      </c>
      <c r="G28" s="188" t="str">
        <f>IF(ISERROR(VLOOKUP(C28,Base!$C$2:$C$34,1,FALSE)),"error",LOOKUP(C28,Base!$C$2:$C$34,Base!$G$2:$G$34))</f>
        <v>DC-Calidad de la Formación Académica / AD-Fortalecimiento de los servicios de apoyo</v>
      </c>
      <c r="H28" s="188" t="str">
        <f>IF(ISERROR(VLOOKUP(C28,Base!$C$2:$C$34,1,FALSE)),"error",LOOKUP(C28,Base!$C$2:$C$34,Base!$H$2:$H$34))</f>
        <v xml:space="preserve">Consolidar un Sistema de Aseguramiento de la Calidad Institucional que garantice una adecuada articulación entre los procesos académicos y administrativos necesarios para ampliar el impacto social de la Institución </v>
      </c>
      <c r="I28" s="150" t="s">
        <v>181</v>
      </c>
      <c r="J28" s="75" t="s">
        <v>231</v>
      </c>
      <c r="K28" s="150" t="s">
        <v>73</v>
      </c>
      <c r="L28" s="150" t="s">
        <v>1332</v>
      </c>
      <c r="M28" s="182" t="s">
        <v>579</v>
      </c>
      <c r="N28" s="182" t="s">
        <v>580</v>
      </c>
      <c r="O28" s="182" t="s">
        <v>581</v>
      </c>
      <c r="P28" s="182" t="s">
        <v>582</v>
      </c>
      <c r="Q28" s="182" t="s">
        <v>583</v>
      </c>
      <c r="R28" s="182" t="s">
        <v>581</v>
      </c>
      <c r="S28" s="182"/>
      <c r="T28" s="182"/>
      <c r="U28" s="150" t="s">
        <v>1337</v>
      </c>
      <c r="V28" s="77" t="s">
        <v>135</v>
      </c>
      <c r="W28" s="184">
        <v>100</v>
      </c>
      <c r="X28" s="182"/>
      <c r="Y28" s="182" t="s">
        <v>87</v>
      </c>
      <c r="Z28" s="183"/>
      <c r="AA28" s="184"/>
      <c r="AB28" s="184"/>
      <c r="AC28" s="183"/>
      <c r="AD28" s="184"/>
      <c r="AE28" s="185"/>
      <c r="AF28" s="184"/>
      <c r="AG28" s="184"/>
      <c r="AH28" s="182"/>
      <c r="AI28" s="186">
        <v>100</v>
      </c>
      <c r="AJ28" s="200">
        <v>100</v>
      </c>
      <c r="AK28" s="200">
        <v>100</v>
      </c>
      <c r="AL28" s="196" t="s">
        <v>1387</v>
      </c>
      <c r="AM28" s="199">
        <v>0</v>
      </c>
      <c r="AN28" s="198" t="str">
        <f t="shared" ref="AN28:AN48" si="6">IF(AM28="","",IF(AM28&lt;=0,"Felicitaciones ",IF(AM28&lt;=15,"Retraso Moderado",IF(AM28&gt;15,"Justifique el Retraso",))))</f>
        <v xml:space="preserve">Felicitaciones </v>
      </c>
      <c r="AO28" s="201">
        <f t="shared" ref="AO28:AO48" ca="1" si="7">TODAY()</f>
        <v>43700</v>
      </c>
      <c r="AP28" s="186" t="s">
        <v>1412</v>
      </c>
      <c r="AQ28" s="199" t="s">
        <v>1219</v>
      </c>
    </row>
    <row r="29" spans="1:43" ht="50.1" customHeight="1" x14ac:dyDescent="0.25">
      <c r="A29" s="151">
        <f>+A28+1</f>
        <v>18</v>
      </c>
      <c r="B29" s="150" t="s">
        <v>385</v>
      </c>
      <c r="C29" s="150" t="s">
        <v>33</v>
      </c>
      <c r="D29" s="188" t="str">
        <f>IF(ISERROR(VLOOKUP(C29,Base!$C$2:$C$34,1,FALSE)),"error",LOOKUP(C29,Base!$C$2:$C$34,Base!$D$2:$D$34))</f>
        <v>Gestión del Conocimiento</v>
      </c>
      <c r="E29" s="188" t="str">
        <f>IF(ISERROR(VLOOKUP(C29,Base!$C$2:$C$34,1,FALSE)),"error",LOOKUP(C29,Base!$C$2:$C$34,Base!$E$2:$E$34))</f>
        <v>Gestión del conocimiento e innovación</v>
      </c>
      <c r="F29" s="188" t="str">
        <f>IF(ISERROR(VLOOKUP(C29,Base!$C$2:$C$34,1,FALSE)),"error",LOOKUP(C29,Base!$C$2:$C$34,Base!$F$2:$F$34))</f>
        <v xml:space="preserve">Plan de Acción </v>
      </c>
      <c r="G29" s="188" t="str">
        <f>IF(ISERROR(VLOOKUP(C29,Base!$C$2:$C$34,1,FALSE)),"error",LOOKUP(C29,Base!$C$2:$C$34,Base!$G$2:$G$34))</f>
        <v>AD-Fortalecimiento de los servicios de apoyo</v>
      </c>
      <c r="H29" s="188" t="str">
        <f>IF(ISERROR(VLOOKUP(C29,Base!$C$2:$C$34,1,FALSE)),"error",LOOKUP(C29,Base!$C$2:$C$34,Base!$H$2:$H$34))</f>
        <v xml:space="preserve">Consolidar un Sistema de Aseguramiento de la Calidad Institucional que garantice una adecuada articulación entre los procesos académicos y administrativos necesarios para ampliar el impacto social de la Institución </v>
      </c>
      <c r="I29" s="150" t="s">
        <v>177</v>
      </c>
      <c r="J29" s="75" t="s">
        <v>221</v>
      </c>
      <c r="K29" s="150" t="s">
        <v>73</v>
      </c>
      <c r="L29" s="150" t="s">
        <v>608</v>
      </c>
      <c r="M29" s="182">
        <v>15</v>
      </c>
      <c r="N29" s="182" t="s">
        <v>580</v>
      </c>
      <c r="O29" s="182">
        <v>2018</v>
      </c>
      <c r="P29" s="182" t="s">
        <v>582</v>
      </c>
      <c r="Q29" s="182" t="s">
        <v>583</v>
      </c>
      <c r="R29" s="182" t="s">
        <v>581</v>
      </c>
      <c r="S29" s="182"/>
      <c r="T29" s="182"/>
      <c r="U29" s="150" t="s">
        <v>609</v>
      </c>
      <c r="V29" s="77" t="s">
        <v>382</v>
      </c>
      <c r="W29" s="184">
        <v>1</v>
      </c>
      <c r="X29" s="182"/>
      <c r="Y29" s="182" t="s">
        <v>127</v>
      </c>
      <c r="Z29" s="183"/>
      <c r="AA29" s="184"/>
      <c r="AB29" s="184"/>
      <c r="AC29" s="183"/>
      <c r="AD29" s="184"/>
      <c r="AE29" s="185"/>
      <c r="AF29" s="184"/>
      <c r="AG29" s="184"/>
      <c r="AH29" s="182"/>
      <c r="AI29" s="186">
        <v>1</v>
      </c>
      <c r="AJ29" s="200">
        <v>100</v>
      </c>
      <c r="AK29" s="200">
        <v>100</v>
      </c>
      <c r="AL29" s="196" t="s">
        <v>1387</v>
      </c>
      <c r="AM29" s="199">
        <v>0</v>
      </c>
      <c r="AN29" s="198" t="str">
        <f t="shared" si="6"/>
        <v xml:space="preserve">Felicitaciones </v>
      </c>
      <c r="AO29" s="201">
        <f t="shared" ca="1" si="7"/>
        <v>43700</v>
      </c>
      <c r="AP29" s="186" t="s">
        <v>1395</v>
      </c>
      <c r="AQ29" s="199" t="s">
        <v>1219</v>
      </c>
    </row>
    <row r="30" spans="1:43" ht="50.1" customHeight="1" x14ac:dyDescent="0.25">
      <c r="A30" s="151">
        <f>+A29+1</f>
        <v>19</v>
      </c>
      <c r="B30" s="150" t="s">
        <v>385</v>
      </c>
      <c r="C30" s="150" t="s">
        <v>20</v>
      </c>
      <c r="D30" s="188" t="str">
        <f>IF(ISERROR(VLOOKUP(C30,Base!$C$2:$C$34,1,FALSE)),"error",LOOKUP(C30,Base!$C$2:$C$34,Base!$D$2:$D$34))</f>
        <v>Gestión del Conocimiento</v>
      </c>
      <c r="E30" s="188" t="str">
        <f>IF(ISERROR(VLOOKUP(C30,Base!$C$2:$C$34,1,FALSE)),"error",LOOKUP(C30,Base!$C$2:$C$34,Base!$E$2:$E$34))</f>
        <v>Gestión del conocimiento e innovación</v>
      </c>
      <c r="F30" s="188" t="str">
        <f>IF(ISERROR(VLOOKUP(C30,Base!$C$2:$C$34,1,FALSE)),"error",LOOKUP(C30,Base!$C$2:$C$34,Base!$F$2:$F$34))</f>
        <v xml:space="preserve">Plan de Acción </v>
      </c>
      <c r="G30" s="188" t="str">
        <f>IF(ISERROR(VLOOKUP(C30,Base!$C$2:$C$34,1,FALSE)),"error",LOOKUP(C30,Base!$C$2:$C$34,Base!$G$2:$G$34))</f>
        <v>DC-Calidad de la Formación Académica / AD-Fortalecimiento de los servicios de apoyo</v>
      </c>
      <c r="H30" s="188" t="str">
        <f>IF(ISERROR(VLOOKUP(C30,Base!$C$2:$C$34,1,FALSE)),"error",LOOKUP(C30,Base!$C$2:$C$34,Base!$H$2:$H$34))</f>
        <v xml:space="preserve">Consolidar un Sistema de Aseguramiento de la Calidad Institucional que garantice una adecuada articulación entre los procesos académicos y administrativos necesarios para ampliar el impacto social de la Institución </v>
      </c>
      <c r="I30" s="150" t="s">
        <v>181</v>
      </c>
      <c r="J30" s="75" t="s">
        <v>231</v>
      </c>
      <c r="K30" s="150" t="s">
        <v>73</v>
      </c>
      <c r="L30" s="150" t="s">
        <v>1333</v>
      </c>
      <c r="M30" s="182">
        <v>15</v>
      </c>
      <c r="N30" s="182" t="s">
        <v>580</v>
      </c>
      <c r="O30" s="182">
        <v>2018</v>
      </c>
      <c r="P30" s="182" t="s">
        <v>582</v>
      </c>
      <c r="Q30" s="182" t="s">
        <v>583</v>
      </c>
      <c r="R30" s="182" t="s">
        <v>581</v>
      </c>
      <c r="S30" s="182"/>
      <c r="T30" s="182"/>
      <c r="U30" s="150" t="s">
        <v>1338</v>
      </c>
      <c r="V30" s="77" t="s">
        <v>135</v>
      </c>
      <c r="W30" s="184">
        <v>100</v>
      </c>
      <c r="X30" s="182"/>
      <c r="Y30" s="182" t="s">
        <v>87</v>
      </c>
      <c r="Z30" s="183"/>
      <c r="AA30" s="184"/>
      <c r="AB30" s="184"/>
      <c r="AC30" s="183"/>
      <c r="AD30" s="184"/>
      <c r="AE30" s="185"/>
      <c r="AF30" s="184"/>
      <c r="AG30" s="184"/>
      <c r="AH30" s="182"/>
      <c r="AI30" s="226">
        <v>0.2</v>
      </c>
      <c r="AJ30" s="200">
        <v>20</v>
      </c>
      <c r="AK30" s="200">
        <v>20</v>
      </c>
      <c r="AL30" s="196" t="s">
        <v>1387</v>
      </c>
      <c r="AM30" s="199">
        <v>30</v>
      </c>
      <c r="AN30" s="198" t="str">
        <f t="shared" si="6"/>
        <v>Justifique el Retraso</v>
      </c>
      <c r="AO30" s="201">
        <f t="shared" ca="1" si="7"/>
        <v>43700</v>
      </c>
      <c r="AP30" s="186" t="s">
        <v>1413</v>
      </c>
      <c r="AQ30" s="199" t="s">
        <v>1218</v>
      </c>
    </row>
    <row r="31" spans="1:43" ht="50.1" customHeight="1" x14ac:dyDescent="0.25">
      <c r="A31" s="151">
        <f t="shared" ref="A31:A94" si="8">+A30+1</f>
        <v>20</v>
      </c>
      <c r="B31" s="150" t="s">
        <v>385</v>
      </c>
      <c r="C31" s="150" t="s">
        <v>19</v>
      </c>
      <c r="D31" s="188" t="str">
        <f>IF(ISERROR(VLOOKUP(C31,Base!$C$2:$C$34,1,FALSE)),"error",LOOKUP(C31,Base!$C$2:$C$34,Base!$D$2:$D$34))</f>
        <v>Gestión del Conocimiento</v>
      </c>
      <c r="E31" s="188" t="str">
        <f>IF(ISERROR(VLOOKUP(C31,Base!$C$2:$C$34,1,FALSE)),"error",LOOKUP(C31,Base!$C$2:$C$34,Base!$E$2:$E$34))</f>
        <v>Gestión del conocimiento e innovación</v>
      </c>
      <c r="F31" s="188" t="str">
        <f>IF(ISERROR(VLOOKUP(C31,Base!$C$2:$C$34,1,FALSE)),"error",LOOKUP(C31,Base!$C$2:$C$34,Base!$F$2:$F$34))</f>
        <v xml:space="preserve">Plan de Acción </v>
      </c>
      <c r="G31" s="188" t="str">
        <f>IF(ISERROR(VLOOKUP(C31,Base!$C$2:$C$34,1,FALSE)),"error",LOOKUP(C31,Base!$C$2:$C$34,Base!$G$2:$G$34))</f>
        <v xml:space="preserve">DC-Calidad de la Formación Académica </v>
      </c>
      <c r="H31" s="188" t="str">
        <f>IF(ISERROR(VLOOKUP(C31,Base!$C$2:$C$34,1,FALSE)),"error",LOOKUP(C31,Base!$C$2:$C$34,Base!$H$2:$H$34))</f>
        <v xml:space="preserve">Consolidar un Sistema de Aseguramiento de la Calidad Institucional que garantice una adecuada articulación entre los procesos académicos y administrativos necesarios para ampliar el impacto social de la Institución </v>
      </c>
      <c r="I31" s="150" t="s">
        <v>177</v>
      </c>
      <c r="J31" s="75" t="s">
        <v>221</v>
      </c>
      <c r="K31" s="150" t="s">
        <v>73</v>
      </c>
      <c r="L31" s="181" t="s">
        <v>1476</v>
      </c>
      <c r="M31" s="182" t="s">
        <v>579</v>
      </c>
      <c r="N31" s="182" t="s">
        <v>580</v>
      </c>
      <c r="O31" s="182" t="s">
        <v>581</v>
      </c>
      <c r="P31" s="182" t="s">
        <v>582</v>
      </c>
      <c r="Q31" s="182" t="s">
        <v>583</v>
      </c>
      <c r="R31" s="182" t="s">
        <v>581</v>
      </c>
      <c r="S31" s="182"/>
      <c r="T31" s="182"/>
      <c r="U31" s="182" t="s">
        <v>1484</v>
      </c>
      <c r="V31" s="77" t="s">
        <v>382</v>
      </c>
      <c r="W31" s="184">
        <v>1</v>
      </c>
      <c r="X31" s="182"/>
      <c r="Y31" s="182" t="s">
        <v>363</v>
      </c>
      <c r="Z31" s="183"/>
      <c r="AA31" s="184"/>
      <c r="AB31" s="184"/>
      <c r="AC31" s="183"/>
      <c r="AD31" s="184"/>
      <c r="AE31" s="185"/>
      <c r="AF31" s="184"/>
      <c r="AG31" s="184"/>
      <c r="AH31" s="182"/>
      <c r="AI31" s="186">
        <v>1</v>
      </c>
      <c r="AJ31" s="200">
        <v>100</v>
      </c>
      <c r="AK31" s="200">
        <v>100</v>
      </c>
      <c r="AL31" s="196" t="s">
        <v>1456</v>
      </c>
      <c r="AM31" s="199">
        <v>0</v>
      </c>
      <c r="AN31" s="198" t="str">
        <f t="shared" si="6"/>
        <v xml:space="preserve">Felicitaciones </v>
      </c>
      <c r="AO31" s="201">
        <f t="shared" ca="1" si="7"/>
        <v>43700</v>
      </c>
      <c r="AP31" s="186" t="s">
        <v>1491</v>
      </c>
      <c r="AQ31" s="199" t="s">
        <v>1219</v>
      </c>
    </row>
    <row r="32" spans="1:43" ht="50.1" customHeight="1" x14ac:dyDescent="0.25">
      <c r="A32" s="151">
        <f t="shared" si="8"/>
        <v>21</v>
      </c>
      <c r="B32" s="150" t="s">
        <v>385</v>
      </c>
      <c r="C32" s="150" t="s">
        <v>19</v>
      </c>
      <c r="D32" s="188" t="str">
        <f>IF(ISERROR(VLOOKUP(C32,Base!$C$2:$C$34,1,FALSE)),"error",LOOKUP(C32,Base!$C$2:$C$34,Base!$D$2:$D$34))</f>
        <v>Gestión del Conocimiento</v>
      </c>
      <c r="E32" s="188" t="str">
        <f>IF(ISERROR(VLOOKUP(C32,Base!$C$2:$C$34,1,FALSE)),"error",LOOKUP(C32,Base!$C$2:$C$34,Base!$E$2:$E$34))</f>
        <v>Gestión del conocimiento e innovación</v>
      </c>
      <c r="F32" s="188" t="str">
        <f>IF(ISERROR(VLOOKUP(C32,Base!$C$2:$C$34,1,FALSE)),"error",LOOKUP(C32,Base!$C$2:$C$34,Base!$F$2:$F$34))</f>
        <v xml:space="preserve">Plan de Acción </v>
      </c>
      <c r="G32" s="188" t="str">
        <f>IF(ISERROR(VLOOKUP(C32,Base!$C$2:$C$34,1,FALSE)),"error",LOOKUP(C32,Base!$C$2:$C$34,Base!$G$2:$G$34))</f>
        <v xml:space="preserve">DC-Calidad de la Formación Académica </v>
      </c>
      <c r="H32" s="188" t="str">
        <f>IF(ISERROR(VLOOKUP(C32,Base!$C$2:$C$34,1,FALSE)),"error",LOOKUP(C32,Base!$C$2:$C$34,Base!$H$2:$H$34))</f>
        <v xml:space="preserve">Consolidar un Sistema de Aseguramiento de la Calidad Institucional que garantice una adecuada articulación entre los procesos académicos y administrativos necesarios para ampliar el impacto social de la Institución </v>
      </c>
      <c r="I32" s="150" t="s">
        <v>177</v>
      </c>
      <c r="J32" s="75" t="s">
        <v>221</v>
      </c>
      <c r="K32" s="150" t="s">
        <v>73</v>
      </c>
      <c r="L32" s="234" t="s">
        <v>1477</v>
      </c>
      <c r="M32" s="182" t="s">
        <v>579</v>
      </c>
      <c r="N32" s="182" t="s">
        <v>580</v>
      </c>
      <c r="O32" s="182" t="s">
        <v>581</v>
      </c>
      <c r="P32" s="182" t="s">
        <v>582</v>
      </c>
      <c r="Q32" s="182" t="s">
        <v>583</v>
      </c>
      <c r="R32" s="182" t="s">
        <v>581</v>
      </c>
      <c r="S32" s="182"/>
      <c r="T32" s="182"/>
      <c r="U32" s="182" t="s">
        <v>1485</v>
      </c>
      <c r="V32" s="77" t="s">
        <v>382</v>
      </c>
      <c r="W32" s="184">
        <v>1</v>
      </c>
      <c r="X32" s="182"/>
      <c r="Y32" s="182" t="s">
        <v>363</v>
      </c>
      <c r="Z32" s="183"/>
      <c r="AA32" s="184"/>
      <c r="AB32" s="184"/>
      <c r="AC32" s="183"/>
      <c r="AD32" s="184"/>
      <c r="AE32" s="185"/>
      <c r="AF32" s="184"/>
      <c r="AG32" s="184"/>
      <c r="AH32" s="182"/>
      <c r="AI32" s="186">
        <v>40</v>
      </c>
      <c r="AJ32" s="200">
        <v>40</v>
      </c>
      <c r="AK32" s="200">
        <v>40</v>
      </c>
      <c r="AL32" s="196" t="s">
        <v>1456</v>
      </c>
      <c r="AM32" s="199">
        <v>30</v>
      </c>
      <c r="AN32" s="198" t="str">
        <f t="shared" si="6"/>
        <v>Justifique el Retraso</v>
      </c>
      <c r="AO32" s="201">
        <f t="shared" ca="1" si="7"/>
        <v>43700</v>
      </c>
      <c r="AP32" s="186" t="s">
        <v>1492</v>
      </c>
      <c r="AQ32" s="199" t="s">
        <v>1218</v>
      </c>
    </row>
    <row r="33" spans="1:43" ht="50.1" customHeight="1" x14ac:dyDescent="0.25">
      <c r="A33" s="151">
        <f t="shared" si="8"/>
        <v>22</v>
      </c>
      <c r="B33" s="150" t="s">
        <v>385</v>
      </c>
      <c r="C33" s="150" t="s">
        <v>19</v>
      </c>
      <c r="D33" s="188" t="str">
        <f>IF(ISERROR(VLOOKUP(C33,Base!$C$2:$C$34,1,FALSE)),"error",LOOKUP(C33,Base!$C$2:$C$34,Base!$D$2:$D$34))</f>
        <v>Gestión del Conocimiento</v>
      </c>
      <c r="E33" s="188" t="str">
        <f>IF(ISERROR(VLOOKUP(C33,Base!$C$2:$C$34,1,FALSE)),"error",LOOKUP(C33,Base!$C$2:$C$34,Base!$E$2:$E$34))</f>
        <v>Gestión del conocimiento e innovación</v>
      </c>
      <c r="F33" s="188" t="str">
        <f>IF(ISERROR(VLOOKUP(C33,Base!$C$2:$C$34,1,FALSE)),"error",LOOKUP(C33,Base!$C$2:$C$34,Base!$F$2:$F$34))</f>
        <v xml:space="preserve">Plan de Acción </v>
      </c>
      <c r="G33" s="188" t="str">
        <f>IF(ISERROR(VLOOKUP(C33,Base!$C$2:$C$34,1,FALSE)),"error",LOOKUP(C33,Base!$C$2:$C$34,Base!$G$2:$G$34))</f>
        <v xml:space="preserve">DC-Calidad de la Formación Académica </v>
      </c>
      <c r="H33" s="188" t="str">
        <f>IF(ISERROR(VLOOKUP(C33,Base!$C$2:$C$34,1,FALSE)),"error",LOOKUP(C33,Base!$C$2:$C$34,Base!$H$2:$H$34))</f>
        <v xml:space="preserve">Consolidar un Sistema de Aseguramiento de la Calidad Institucional que garantice una adecuada articulación entre los procesos académicos y administrativos necesarios para ampliar el impacto social de la Institución </v>
      </c>
      <c r="I33" s="150" t="s">
        <v>177</v>
      </c>
      <c r="J33" s="75" t="s">
        <v>223</v>
      </c>
      <c r="K33" s="150" t="s">
        <v>73</v>
      </c>
      <c r="L33" s="181" t="s">
        <v>1478</v>
      </c>
      <c r="M33" s="182" t="s">
        <v>579</v>
      </c>
      <c r="N33" s="182" t="s">
        <v>580</v>
      </c>
      <c r="O33" s="182" t="s">
        <v>581</v>
      </c>
      <c r="P33" s="182" t="s">
        <v>582</v>
      </c>
      <c r="Q33" s="182" t="s">
        <v>583</v>
      </c>
      <c r="R33" s="182" t="s">
        <v>581</v>
      </c>
      <c r="S33" s="182"/>
      <c r="T33" s="182"/>
      <c r="U33" s="182" t="s">
        <v>1486</v>
      </c>
      <c r="V33" s="77" t="s">
        <v>135</v>
      </c>
      <c r="W33" s="184">
        <v>100</v>
      </c>
      <c r="X33" s="182"/>
      <c r="Y33" s="182" t="s">
        <v>321</v>
      </c>
      <c r="Z33" s="183"/>
      <c r="AA33" s="184"/>
      <c r="AB33" s="184"/>
      <c r="AC33" s="183"/>
      <c r="AD33" s="184"/>
      <c r="AE33" s="185"/>
      <c r="AF33" s="184"/>
      <c r="AG33" s="184"/>
      <c r="AH33" s="182"/>
      <c r="AI33" s="186">
        <v>100</v>
      </c>
      <c r="AJ33" s="200">
        <v>100</v>
      </c>
      <c r="AK33" s="200">
        <v>100</v>
      </c>
      <c r="AL33" s="196" t="s">
        <v>1456</v>
      </c>
      <c r="AM33" s="199">
        <v>0</v>
      </c>
      <c r="AN33" s="198" t="str">
        <f t="shared" si="6"/>
        <v xml:space="preserve">Felicitaciones </v>
      </c>
      <c r="AO33" s="201">
        <f t="shared" ca="1" si="7"/>
        <v>43700</v>
      </c>
      <c r="AP33" s="186" t="s">
        <v>1493</v>
      </c>
      <c r="AQ33" s="199" t="s">
        <v>1219</v>
      </c>
    </row>
    <row r="34" spans="1:43" ht="50.1" customHeight="1" x14ac:dyDescent="0.25">
      <c r="A34" s="151">
        <f t="shared" si="8"/>
        <v>23</v>
      </c>
      <c r="B34" s="150" t="s">
        <v>385</v>
      </c>
      <c r="C34" s="150" t="s">
        <v>19</v>
      </c>
      <c r="D34" s="188" t="str">
        <f>IF(ISERROR(VLOOKUP(C34,Base!$C$2:$C$34,1,FALSE)),"error",LOOKUP(C34,Base!$C$2:$C$34,Base!$D$2:$D$34))</f>
        <v>Gestión del Conocimiento</v>
      </c>
      <c r="E34" s="188" t="str">
        <f>IF(ISERROR(VLOOKUP(C34,Base!$C$2:$C$34,1,FALSE)),"error",LOOKUP(C34,Base!$C$2:$C$34,Base!$E$2:$E$34))</f>
        <v>Gestión del conocimiento e innovación</v>
      </c>
      <c r="F34" s="188" t="str">
        <f>IF(ISERROR(VLOOKUP(C34,Base!$C$2:$C$34,1,FALSE)),"error",LOOKUP(C34,Base!$C$2:$C$34,Base!$F$2:$F$34))</f>
        <v xml:space="preserve">Plan de Acción </v>
      </c>
      <c r="G34" s="188" t="str">
        <f>IF(ISERROR(VLOOKUP(C34,Base!$C$2:$C$34,1,FALSE)),"error",LOOKUP(C34,Base!$C$2:$C$34,Base!$G$2:$G$34))</f>
        <v xml:space="preserve">DC-Calidad de la Formación Académica </v>
      </c>
      <c r="H34" s="188" t="str">
        <f>IF(ISERROR(VLOOKUP(C34,Base!$C$2:$C$34,1,FALSE)),"error",LOOKUP(C34,Base!$C$2:$C$34,Base!$H$2:$H$34))</f>
        <v xml:space="preserve">Consolidar un Sistema de Aseguramiento de la Calidad Institucional que garantice una adecuada articulación entre los procesos académicos y administrativos necesarios para ampliar el impacto social de la Institución </v>
      </c>
      <c r="I34" s="150" t="s">
        <v>177</v>
      </c>
      <c r="J34" s="75" t="s">
        <v>223</v>
      </c>
      <c r="K34" s="150" t="s">
        <v>73</v>
      </c>
      <c r="L34" s="181" t="s">
        <v>1479</v>
      </c>
      <c r="M34" s="182" t="s">
        <v>579</v>
      </c>
      <c r="N34" s="182" t="s">
        <v>580</v>
      </c>
      <c r="O34" s="182" t="s">
        <v>581</v>
      </c>
      <c r="P34" s="182" t="s">
        <v>582</v>
      </c>
      <c r="Q34" s="182" t="s">
        <v>583</v>
      </c>
      <c r="R34" s="182" t="s">
        <v>581</v>
      </c>
      <c r="S34" s="182"/>
      <c r="T34" s="182"/>
      <c r="U34" s="182" t="s">
        <v>690</v>
      </c>
      <c r="V34" s="77" t="s">
        <v>135</v>
      </c>
      <c r="W34" s="184">
        <v>1</v>
      </c>
      <c r="X34" s="182"/>
      <c r="Y34" s="182" t="s">
        <v>87</v>
      </c>
      <c r="Z34" s="183"/>
      <c r="AA34" s="184"/>
      <c r="AB34" s="184"/>
      <c r="AC34" s="183"/>
      <c r="AD34" s="184"/>
      <c r="AE34" s="185"/>
      <c r="AF34" s="184"/>
      <c r="AG34" s="184"/>
      <c r="AH34" s="182"/>
      <c r="AI34" s="186">
        <v>100</v>
      </c>
      <c r="AJ34" s="200">
        <v>100</v>
      </c>
      <c r="AK34" s="200">
        <v>100</v>
      </c>
      <c r="AL34" s="196" t="s">
        <v>1456</v>
      </c>
      <c r="AM34" s="199">
        <v>0</v>
      </c>
      <c r="AN34" s="198" t="str">
        <f t="shared" si="6"/>
        <v xml:space="preserve">Felicitaciones </v>
      </c>
      <c r="AO34" s="201">
        <f t="shared" ca="1" si="7"/>
        <v>43700</v>
      </c>
      <c r="AP34" s="186" t="s">
        <v>1494</v>
      </c>
      <c r="AQ34" s="199" t="s">
        <v>1219</v>
      </c>
    </row>
    <row r="35" spans="1:43" ht="50.1" customHeight="1" x14ac:dyDescent="0.25">
      <c r="A35" s="151">
        <f t="shared" si="8"/>
        <v>24</v>
      </c>
      <c r="B35" s="150" t="s">
        <v>385</v>
      </c>
      <c r="C35" s="150" t="s">
        <v>19</v>
      </c>
      <c r="D35" s="188" t="str">
        <f>IF(ISERROR(VLOOKUP(C35,Base!$C$2:$C$34,1,FALSE)),"error",LOOKUP(C35,Base!$C$2:$C$34,Base!$D$2:$D$34))</f>
        <v>Gestión del Conocimiento</v>
      </c>
      <c r="E35" s="188" t="str">
        <f>IF(ISERROR(VLOOKUP(C35,Base!$C$2:$C$34,1,FALSE)),"error",LOOKUP(C35,Base!$C$2:$C$34,Base!$E$2:$E$34))</f>
        <v>Gestión del conocimiento e innovación</v>
      </c>
      <c r="F35" s="188" t="str">
        <f>IF(ISERROR(VLOOKUP(C35,Base!$C$2:$C$34,1,FALSE)),"error",LOOKUP(C35,Base!$C$2:$C$34,Base!$F$2:$F$34))</f>
        <v xml:space="preserve">Plan de Acción </v>
      </c>
      <c r="G35" s="188" t="str">
        <f>IF(ISERROR(VLOOKUP(C35,Base!$C$2:$C$34,1,FALSE)),"error",LOOKUP(C35,Base!$C$2:$C$34,Base!$G$2:$G$34))</f>
        <v xml:space="preserve">DC-Calidad de la Formación Académica </v>
      </c>
      <c r="H35" s="188" t="str">
        <f>IF(ISERROR(VLOOKUP(C35,Base!$C$2:$C$34,1,FALSE)),"error",LOOKUP(C35,Base!$C$2:$C$34,Base!$H$2:$H$34))</f>
        <v xml:space="preserve">Consolidar un Sistema de Aseguramiento de la Calidad Institucional que garantice una adecuada articulación entre los procesos académicos y administrativos necesarios para ampliar el impacto social de la Institución </v>
      </c>
      <c r="I35" s="150" t="s">
        <v>177</v>
      </c>
      <c r="J35" s="75" t="s">
        <v>223</v>
      </c>
      <c r="K35" s="150" t="s">
        <v>73</v>
      </c>
      <c r="L35" s="181" t="s">
        <v>1480</v>
      </c>
      <c r="M35" s="182" t="s">
        <v>579</v>
      </c>
      <c r="N35" s="182" t="s">
        <v>580</v>
      </c>
      <c r="O35" s="182" t="s">
        <v>581</v>
      </c>
      <c r="P35" s="182" t="s">
        <v>582</v>
      </c>
      <c r="Q35" s="182" t="s">
        <v>583</v>
      </c>
      <c r="R35" s="182" t="s">
        <v>581</v>
      </c>
      <c r="S35" s="182"/>
      <c r="T35" s="182"/>
      <c r="U35" s="182" t="s">
        <v>1487</v>
      </c>
      <c r="V35" s="77" t="s">
        <v>135</v>
      </c>
      <c r="W35" s="184">
        <v>100</v>
      </c>
      <c r="X35" s="182"/>
      <c r="Y35" s="182" t="s">
        <v>326</v>
      </c>
      <c r="Z35" s="183"/>
      <c r="AA35" s="184"/>
      <c r="AB35" s="184"/>
      <c r="AC35" s="183"/>
      <c r="AD35" s="184"/>
      <c r="AE35" s="185"/>
      <c r="AF35" s="184"/>
      <c r="AG35" s="184"/>
      <c r="AH35" s="182"/>
      <c r="AI35" s="186">
        <v>100</v>
      </c>
      <c r="AJ35" s="200">
        <v>100</v>
      </c>
      <c r="AK35" s="200">
        <v>100</v>
      </c>
      <c r="AL35" s="196" t="s">
        <v>1456</v>
      </c>
      <c r="AM35" s="199">
        <v>0</v>
      </c>
      <c r="AN35" s="198" t="str">
        <f t="shared" si="6"/>
        <v xml:space="preserve">Felicitaciones </v>
      </c>
      <c r="AO35" s="201">
        <f t="shared" ca="1" si="7"/>
        <v>43700</v>
      </c>
      <c r="AP35" s="186" t="s">
        <v>1495</v>
      </c>
      <c r="AQ35" s="199" t="s">
        <v>1219</v>
      </c>
    </row>
    <row r="36" spans="1:43" ht="50.1" customHeight="1" x14ac:dyDescent="0.25">
      <c r="A36" s="151">
        <f t="shared" si="8"/>
        <v>25</v>
      </c>
      <c r="B36" s="150" t="s">
        <v>385</v>
      </c>
      <c r="C36" s="150" t="s">
        <v>19</v>
      </c>
      <c r="D36" s="188" t="str">
        <f>IF(ISERROR(VLOOKUP(C36,Base!$C$2:$C$34,1,FALSE)),"error",LOOKUP(C36,Base!$C$2:$C$34,Base!$D$2:$D$34))</f>
        <v>Gestión del Conocimiento</v>
      </c>
      <c r="E36" s="188" t="str">
        <f>IF(ISERROR(VLOOKUP(C36,Base!$C$2:$C$34,1,FALSE)),"error",LOOKUP(C36,Base!$C$2:$C$34,Base!$E$2:$E$34))</f>
        <v>Gestión del conocimiento e innovación</v>
      </c>
      <c r="F36" s="188" t="str">
        <f>IF(ISERROR(VLOOKUP(C36,Base!$C$2:$C$34,1,FALSE)),"error",LOOKUP(C36,Base!$C$2:$C$34,Base!$F$2:$F$34))</f>
        <v xml:space="preserve">Plan de Acción </v>
      </c>
      <c r="G36" s="188" t="str">
        <f>IF(ISERROR(VLOOKUP(C36,Base!$C$2:$C$34,1,FALSE)),"error",LOOKUP(C36,Base!$C$2:$C$34,Base!$G$2:$G$34))</f>
        <v xml:space="preserve">DC-Calidad de la Formación Académica </v>
      </c>
      <c r="H36" s="188" t="str">
        <f>IF(ISERROR(VLOOKUP(C36,Base!$C$2:$C$34,1,FALSE)),"error",LOOKUP(C36,Base!$C$2:$C$34,Base!$H$2:$H$34))</f>
        <v xml:space="preserve">Consolidar un Sistema de Aseguramiento de la Calidad Institucional que garantice una adecuada articulación entre los procesos académicos y administrativos necesarios para ampliar el impacto social de la Institución </v>
      </c>
      <c r="I36" s="150" t="s">
        <v>177</v>
      </c>
      <c r="J36" s="75" t="s">
        <v>223</v>
      </c>
      <c r="K36" s="150" t="s">
        <v>73</v>
      </c>
      <c r="L36" s="181" t="s">
        <v>1481</v>
      </c>
      <c r="M36" s="182" t="s">
        <v>579</v>
      </c>
      <c r="N36" s="182" t="s">
        <v>580</v>
      </c>
      <c r="O36" s="182" t="s">
        <v>581</v>
      </c>
      <c r="P36" s="182" t="s">
        <v>582</v>
      </c>
      <c r="Q36" s="182" t="s">
        <v>583</v>
      </c>
      <c r="R36" s="182" t="s">
        <v>581</v>
      </c>
      <c r="S36" s="182"/>
      <c r="T36" s="182"/>
      <c r="U36" s="182" t="s">
        <v>1488</v>
      </c>
      <c r="V36" s="77" t="s">
        <v>135</v>
      </c>
      <c r="W36" s="184">
        <v>100</v>
      </c>
      <c r="X36" s="182"/>
      <c r="Y36" s="182" t="s">
        <v>87</v>
      </c>
      <c r="Z36" s="183"/>
      <c r="AA36" s="184"/>
      <c r="AB36" s="184"/>
      <c r="AC36" s="183"/>
      <c r="AD36" s="184"/>
      <c r="AE36" s="185"/>
      <c r="AF36" s="184"/>
      <c r="AG36" s="184"/>
      <c r="AH36" s="182"/>
      <c r="AI36" s="186">
        <v>100</v>
      </c>
      <c r="AJ36" s="200">
        <v>100</v>
      </c>
      <c r="AK36" s="200">
        <v>100</v>
      </c>
      <c r="AL36" s="196" t="s">
        <v>1456</v>
      </c>
      <c r="AM36" s="199">
        <v>0</v>
      </c>
      <c r="AN36" s="198" t="str">
        <f t="shared" si="6"/>
        <v xml:space="preserve">Felicitaciones </v>
      </c>
      <c r="AO36" s="201">
        <f t="shared" ca="1" si="7"/>
        <v>43700</v>
      </c>
      <c r="AP36" s="186" t="s">
        <v>1496</v>
      </c>
      <c r="AQ36" s="199" t="s">
        <v>1219</v>
      </c>
    </row>
    <row r="37" spans="1:43" ht="50.1" customHeight="1" x14ac:dyDescent="0.25">
      <c r="A37" s="151">
        <f t="shared" si="8"/>
        <v>26</v>
      </c>
      <c r="B37" s="150" t="s">
        <v>385</v>
      </c>
      <c r="C37" s="150" t="s">
        <v>19</v>
      </c>
      <c r="D37" s="188" t="str">
        <f>IF(ISERROR(VLOOKUP(C37,Base!$C$2:$C$34,1,FALSE)),"error",LOOKUP(C37,Base!$C$2:$C$34,Base!$D$2:$D$34))</f>
        <v>Gestión del Conocimiento</v>
      </c>
      <c r="E37" s="188" t="str">
        <f>IF(ISERROR(VLOOKUP(C37,Base!$C$2:$C$34,1,FALSE)),"error",LOOKUP(C37,Base!$C$2:$C$34,Base!$E$2:$E$34))</f>
        <v>Gestión del conocimiento e innovación</v>
      </c>
      <c r="F37" s="188" t="str">
        <f>IF(ISERROR(VLOOKUP(C37,Base!$C$2:$C$34,1,FALSE)),"error",LOOKUP(C37,Base!$C$2:$C$34,Base!$F$2:$F$34))</f>
        <v xml:space="preserve">Plan de Acción </v>
      </c>
      <c r="G37" s="188" t="str">
        <f>IF(ISERROR(VLOOKUP(C37,Base!$C$2:$C$34,1,FALSE)),"error",LOOKUP(C37,Base!$C$2:$C$34,Base!$G$2:$G$34))</f>
        <v xml:space="preserve">DC-Calidad de la Formación Académica </v>
      </c>
      <c r="H37" s="188" t="str">
        <f>IF(ISERROR(VLOOKUP(C37,Base!$C$2:$C$34,1,FALSE)),"error",LOOKUP(C37,Base!$C$2:$C$34,Base!$H$2:$H$34))</f>
        <v xml:space="preserve">Consolidar un Sistema de Aseguramiento de la Calidad Institucional que garantice una adecuada articulación entre los procesos académicos y administrativos necesarios para ampliar el impacto social de la Institución </v>
      </c>
      <c r="I37" s="150" t="s">
        <v>177</v>
      </c>
      <c r="J37" s="75" t="s">
        <v>223</v>
      </c>
      <c r="K37" s="150" t="s">
        <v>73</v>
      </c>
      <c r="L37" s="181" t="s">
        <v>1482</v>
      </c>
      <c r="M37" s="182" t="s">
        <v>579</v>
      </c>
      <c r="N37" s="182" t="s">
        <v>580</v>
      </c>
      <c r="O37" s="182" t="s">
        <v>581</v>
      </c>
      <c r="P37" s="182" t="s">
        <v>582</v>
      </c>
      <c r="Q37" s="182" t="s">
        <v>583</v>
      </c>
      <c r="R37" s="182" t="s">
        <v>581</v>
      </c>
      <c r="S37" s="182"/>
      <c r="T37" s="182"/>
      <c r="U37" s="182" t="s">
        <v>1489</v>
      </c>
      <c r="V37" s="77" t="s">
        <v>135</v>
      </c>
      <c r="W37" s="184">
        <v>60</v>
      </c>
      <c r="X37" s="182"/>
      <c r="Y37" s="182"/>
      <c r="Z37" s="183"/>
      <c r="AA37" s="184"/>
      <c r="AB37" s="184"/>
      <c r="AC37" s="183"/>
      <c r="AD37" s="184"/>
      <c r="AE37" s="185"/>
      <c r="AF37" s="184"/>
      <c r="AG37" s="184"/>
      <c r="AH37" s="182"/>
      <c r="AI37" s="186">
        <v>60</v>
      </c>
      <c r="AJ37" s="200">
        <v>100</v>
      </c>
      <c r="AK37" s="200">
        <v>100</v>
      </c>
      <c r="AL37" s="196" t="s">
        <v>1456</v>
      </c>
      <c r="AM37" s="199">
        <v>0</v>
      </c>
      <c r="AN37" s="198" t="str">
        <f t="shared" si="6"/>
        <v xml:space="preserve">Felicitaciones </v>
      </c>
      <c r="AO37" s="201">
        <f t="shared" ca="1" si="7"/>
        <v>43700</v>
      </c>
      <c r="AP37" s="186" t="s">
        <v>1497</v>
      </c>
      <c r="AQ37" s="199" t="s">
        <v>1219</v>
      </c>
    </row>
    <row r="38" spans="1:43" ht="50.1" customHeight="1" x14ac:dyDescent="0.25">
      <c r="A38" s="151">
        <f t="shared" si="8"/>
        <v>27</v>
      </c>
      <c r="B38" s="150" t="s">
        <v>385</v>
      </c>
      <c r="C38" s="150" t="s">
        <v>19</v>
      </c>
      <c r="D38" s="188" t="str">
        <f>IF(ISERROR(VLOOKUP(C38,Base!$C$2:$C$34,1,FALSE)),"error",LOOKUP(C38,Base!$C$2:$C$34,Base!$D$2:$D$34))</f>
        <v>Gestión del Conocimiento</v>
      </c>
      <c r="E38" s="188" t="str">
        <f>IF(ISERROR(VLOOKUP(C38,Base!$C$2:$C$34,1,FALSE)),"error",LOOKUP(C38,Base!$C$2:$C$34,Base!$E$2:$E$34))</f>
        <v>Gestión del conocimiento e innovación</v>
      </c>
      <c r="F38" s="188" t="str">
        <f>IF(ISERROR(VLOOKUP(C38,Base!$C$2:$C$34,1,FALSE)),"error",LOOKUP(C38,Base!$C$2:$C$34,Base!$F$2:$F$34))</f>
        <v xml:space="preserve">Plan de Acción </v>
      </c>
      <c r="G38" s="188" t="str">
        <f>IF(ISERROR(VLOOKUP(C38,Base!$C$2:$C$34,1,FALSE)),"error",LOOKUP(C38,Base!$C$2:$C$34,Base!$G$2:$G$34))</f>
        <v xml:space="preserve">DC-Calidad de la Formación Académica </v>
      </c>
      <c r="H38" s="188" t="str">
        <f>IF(ISERROR(VLOOKUP(C38,Base!$C$2:$C$34,1,FALSE)),"error",LOOKUP(C38,Base!$C$2:$C$34,Base!$H$2:$H$34))</f>
        <v xml:space="preserve">Consolidar un Sistema de Aseguramiento de la Calidad Institucional que garantice una adecuada articulación entre los procesos académicos y administrativos necesarios para ampliar el impacto social de la Institución </v>
      </c>
      <c r="I38" s="150" t="s">
        <v>178</v>
      </c>
      <c r="J38" s="75" t="s">
        <v>224</v>
      </c>
      <c r="K38" s="150" t="s">
        <v>73</v>
      </c>
      <c r="L38" s="181" t="s">
        <v>1483</v>
      </c>
      <c r="M38" s="182" t="s">
        <v>579</v>
      </c>
      <c r="N38" s="182" t="s">
        <v>580</v>
      </c>
      <c r="O38" s="182" t="s">
        <v>581</v>
      </c>
      <c r="P38" s="182" t="s">
        <v>582</v>
      </c>
      <c r="Q38" s="182" t="s">
        <v>583</v>
      </c>
      <c r="R38" s="182" t="s">
        <v>581</v>
      </c>
      <c r="S38" s="182"/>
      <c r="T38" s="182"/>
      <c r="U38" s="182" t="s">
        <v>1490</v>
      </c>
      <c r="V38" s="77" t="s">
        <v>135</v>
      </c>
      <c r="W38" s="184">
        <v>100</v>
      </c>
      <c r="X38" s="182"/>
      <c r="Y38" s="182" t="s">
        <v>87</v>
      </c>
      <c r="Z38" s="183"/>
      <c r="AA38" s="184"/>
      <c r="AB38" s="184"/>
      <c r="AC38" s="183"/>
      <c r="AD38" s="184"/>
      <c r="AE38" s="185"/>
      <c r="AF38" s="184"/>
      <c r="AG38" s="184"/>
      <c r="AH38" s="182"/>
      <c r="AI38" s="186">
        <v>100</v>
      </c>
      <c r="AJ38" s="200">
        <v>100</v>
      </c>
      <c r="AK38" s="200">
        <v>100</v>
      </c>
      <c r="AL38" s="196" t="s">
        <v>1456</v>
      </c>
      <c r="AM38" s="199">
        <v>0</v>
      </c>
      <c r="AN38" s="198" t="str">
        <f t="shared" si="6"/>
        <v xml:space="preserve">Felicitaciones </v>
      </c>
      <c r="AO38" s="201">
        <f t="shared" ca="1" si="7"/>
        <v>43700</v>
      </c>
      <c r="AP38" s="186" t="s">
        <v>1498</v>
      </c>
      <c r="AQ38" s="199" t="s">
        <v>1219</v>
      </c>
    </row>
    <row r="39" spans="1:43" ht="50.1" customHeight="1" x14ac:dyDescent="0.25">
      <c r="A39" s="151">
        <f t="shared" si="8"/>
        <v>28</v>
      </c>
      <c r="B39" s="150" t="s">
        <v>385</v>
      </c>
      <c r="C39" s="150" t="s">
        <v>19</v>
      </c>
      <c r="D39" s="188" t="str">
        <f>IF(ISERROR(VLOOKUP(C39,Base!$C$2:$C$34,1,FALSE)),"error",LOOKUP(C39,Base!$C$2:$C$34,Base!$D$2:$D$34))</f>
        <v>Gestión del Conocimiento</v>
      </c>
      <c r="E39" s="188" t="str">
        <f>IF(ISERROR(VLOOKUP(C39,Base!$C$2:$C$34,1,FALSE)),"error",LOOKUP(C39,Base!$C$2:$C$34,Base!$E$2:$E$34))</f>
        <v>Gestión del conocimiento e innovación</v>
      </c>
      <c r="F39" s="188" t="str">
        <f>IF(ISERROR(VLOOKUP(C39,Base!$C$2:$C$34,1,FALSE)),"error",LOOKUP(C39,Base!$C$2:$C$34,Base!$F$2:$F$34))</f>
        <v xml:space="preserve">Plan de Acción </v>
      </c>
      <c r="G39" s="188" t="str">
        <f>IF(ISERROR(VLOOKUP(C39,Base!$C$2:$C$34,1,FALSE)),"error",LOOKUP(C39,Base!$C$2:$C$34,Base!$G$2:$G$34))</f>
        <v xml:space="preserve">DC-Calidad de la Formación Académica </v>
      </c>
      <c r="H39" s="188" t="str">
        <f>IF(ISERROR(VLOOKUP(C39,Base!$C$2:$C$34,1,FALSE)),"error",LOOKUP(C39,Base!$C$2:$C$34,Base!$H$2:$H$34))</f>
        <v xml:space="preserve">Consolidar un Sistema de Aseguramiento de la Calidad Institucional que garantice una adecuada articulación entre los procesos académicos y administrativos necesarios para ampliar el impacto social de la Institución </v>
      </c>
      <c r="I39" s="150" t="s">
        <v>196</v>
      </c>
      <c r="J39" s="75" t="s">
        <v>233</v>
      </c>
      <c r="K39" s="150" t="s">
        <v>73</v>
      </c>
      <c r="L39" s="181" t="s">
        <v>1459</v>
      </c>
      <c r="M39" s="182" t="s">
        <v>579</v>
      </c>
      <c r="N39" s="182" t="s">
        <v>580</v>
      </c>
      <c r="O39" s="182" t="s">
        <v>581</v>
      </c>
      <c r="P39" s="182" t="s">
        <v>582</v>
      </c>
      <c r="Q39" s="182" t="s">
        <v>583</v>
      </c>
      <c r="R39" s="182" t="s">
        <v>581</v>
      </c>
      <c r="S39" s="182"/>
      <c r="T39" s="182"/>
      <c r="U39" s="182" t="s">
        <v>691</v>
      </c>
      <c r="V39" s="77" t="s">
        <v>382</v>
      </c>
      <c r="W39" s="184">
        <v>2</v>
      </c>
      <c r="X39" s="182"/>
      <c r="Y39" s="182" t="s">
        <v>87</v>
      </c>
      <c r="Z39" s="183"/>
      <c r="AA39" s="184"/>
      <c r="AB39" s="184"/>
      <c r="AC39" s="183"/>
      <c r="AD39" s="184"/>
      <c r="AE39" s="185"/>
      <c r="AF39" s="184"/>
      <c r="AG39" s="184"/>
      <c r="AH39" s="182"/>
      <c r="AI39" s="186">
        <v>2</v>
      </c>
      <c r="AJ39" s="200">
        <v>100</v>
      </c>
      <c r="AK39" s="200">
        <v>100</v>
      </c>
      <c r="AL39" s="196" t="s">
        <v>1456</v>
      </c>
      <c r="AM39" s="199">
        <v>0</v>
      </c>
      <c r="AN39" s="198" t="str">
        <f t="shared" si="6"/>
        <v xml:space="preserve">Felicitaciones </v>
      </c>
      <c r="AO39" s="201">
        <f t="shared" ca="1" si="7"/>
        <v>43700</v>
      </c>
      <c r="AP39" s="186" t="s">
        <v>1470</v>
      </c>
      <c r="AQ39" s="199" t="s">
        <v>1219</v>
      </c>
    </row>
    <row r="40" spans="1:43" ht="50.1" customHeight="1" x14ac:dyDescent="0.25">
      <c r="A40" s="151">
        <f t="shared" si="8"/>
        <v>29</v>
      </c>
      <c r="B40" s="150" t="s">
        <v>385</v>
      </c>
      <c r="C40" s="150" t="s">
        <v>19</v>
      </c>
      <c r="D40" s="188" t="str">
        <f>IF(ISERROR(VLOOKUP(C40,Base!$C$2:$C$34,1,FALSE)),"error",LOOKUP(C40,Base!$C$2:$C$34,Base!$D$2:$D$34))</f>
        <v>Gestión del Conocimiento</v>
      </c>
      <c r="E40" s="188" t="str">
        <f>IF(ISERROR(VLOOKUP(C40,Base!$C$2:$C$34,1,FALSE)),"error",LOOKUP(C40,Base!$C$2:$C$34,Base!$E$2:$E$34))</f>
        <v>Gestión del conocimiento e innovación</v>
      </c>
      <c r="F40" s="188" t="str">
        <f>IF(ISERROR(VLOOKUP(C40,Base!$C$2:$C$34,1,FALSE)),"error",LOOKUP(C40,Base!$C$2:$C$34,Base!$F$2:$F$34))</f>
        <v xml:space="preserve">Plan de Acción </v>
      </c>
      <c r="G40" s="188" t="str">
        <f>IF(ISERROR(VLOOKUP(C40,Base!$C$2:$C$34,1,FALSE)),"error",LOOKUP(C40,Base!$C$2:$C$34,Base!$G$2:$G$34))</f>
        <v xml:space="preserve">DC-Calidad de la Formación Académica </v>
      </c>
      <c r="H40" s="188" t="str">
        <f>IF(ISERROR(VLOOKUP(C40,Base!$C$2:$C$34,1,FALSE)),"error",LOOKUP(C40,Base!$C$2:$C$34,Base!$H$2:$H$34))</f>
        <v xml:space="preserve">Consolidar un Sistema de Aseguramiento de la Calidad Institucional que garantice una adecuada articulación entre los procesos académicos y administrativos necesarios para ampliar el impacto social de la Institución </v>
      </c>
      <c r="I40" s="150" t="s">
        <v>196</v>
      </c>
      <c r="J40" s="75" t="s">
        <v>234</v>
      </c>
      <c r="K40" s="150" t="s">
        <v>73</v>
      </c>
      <c r="L40" s="181" t="s">
        <v>1460</v>
      </c>
      <c r="M40" s="182" t="s">
        <v>579</v>
      </c>
      <c r="N40" s="182" t="s">
        <v>580</v>
      </c>
      <c r="O40" s="182" t="s">
        <v>581</v>
      </c>
      <c r="P40" s="182" t="s">
        <v>582</v>
      </c>
      <c r="Q40" s="182" t="s">
        <v>583</v>
      </c>
      <c r="R40" s="182" t="s">
        <v>581</v>
      </c>
      <c r="S40" s="182"/>
      <c r="T40" s="182"/>
      <c r="U40" s="182" t="s">
        <v>1465</v>
      </c>
      <c r="V40" s="77" t="s">
        <v>382</v>
      </c>
      <c r="W40" s="184">
        <v>2</v>
      </c>
      <c r="X40" s="182"/>
      <c r="Y40" s="182" t="s">
        <v>406</v>
      </c>
      <c r="Z40" s="183"/>
      <c r="AA40" s="184"/>
      <c r="AB40" s="184"/>
      <c r="AC40" s="183"/>
      <c r="AD40" s="184"/>
      <c r="AE40" s="185"/>
      <c r="AF40" s="184"/>
      <c r="AG40" s="184"/>
      <c r="AH40" s="182"/>
      <c r="AI40" s="186">
        <v>2</v>
      </c>
      <c r="AJ40" s="200">
        <v>100</v>
      </c>
      <c r="AK40" s="200">
        <v>100</v>
      </c>
      <c r="AL40" s="196" t="s">
        <v>1456</v>
      </c>
      <c r="AM40" s="199">
        <v>0</v>
      </c>
      <c r="AN40" s="198" t="str">
        <f t="shared" si="6"/>
        <v xml:space="preserve">Felicitaciones </v>
      </c>
      <c r="AO40" s="201">
        <f t="shared" ca="1" si="7"/>
        <v>43700</v>
      </c>
      <c r="AP40" s="186" t="s">
        <v>1471</v>
      </c>
      <c r="AQ40" s="199" t="s">
        <v>1219</v>
      </c>
    </row>
    <row r="41" spans="1:43" ht="50.1" customHeight="1" x14ac:dyDescent="0.25">
      <c r="A41" s="151">
        <f t="shared" si="8"/>
        <v>30</v>
      </c>
      <c r="B41" s="150" t="s">
        <v>385</v>
      </c>
      <c r="C41" s="150" t="s">
        <v>19</v>
      </c>
      <c r="D41" s="188" t="str">
        <f>IF(ISERROR(VLOOKUP(C41,Base!$C$2:$C$34,1,FALSE)),"error",LOOKUP(C41,Base!$C$2:$C$34,Base!$D$2:$D$34))</f>
        <v>Gestión del Conocimiento</v>
      </c>
      <c r="E41" s="188" t="str">
        <f>IF(ISERROR(VLOOKUP(C41,Base!$C$2:$C$34,1,FALSE)),"error",LOOKUP(C41,Base!$C$2:$C$34,Base!$E$2:$E$34))</f>
        <v>Gestión del conocimiento e innovación</v>
      </c>
      <c r="F41" s="188" t="str">
        <f>IF(ISERROR(VLOOKUP(C41,Base!$C$2:$C$34,1,FALSE)),"error",LOOKUP(C41,Base!$C$2:$C$34,Base!$F$2:$F$34))</f>
        <v xml:space="preserve">Plan de Acción </v>
      </c>
      <c r="G41" s="188" t="str">
        <f>IF(ISERROR(VLOOKUP(C41,Base!$C$2:$C$34,1,FALSE)),"error",LOOKUP(C41,Base!$C$2:$C$34,Base!$G$2:$G$34))</f>
        <v xml:space="preserve">DC-Calidad de la Formación Académica </v>
      </c>
      <c r="H41" s="188" t="str">
        <f>IF(ISERROR(VLOOKUP(C41,Base!$C$2:$C$34,1,FALSE)),"error",LOOKUP(C41,Base!$C$2:$C$34,Base!$H$2:$H$34))</f>
        <v xml:space="preserve">Consolidar un Sistema de Aseguramiento de la Calidad Institucional que garantice una adecuada articulación entre los procesos académicos y administrativos necesarios para ampliar el impacto social de la Institución </v>
      </c>
      <c r="I41" s="150" t="s">
        <v>196</v>
      </c>
      <c r="J41" s="75" t="s">
        <v>234</v>
      </c>
      <c r="K41" s="150" t="s">
        <v>73</v>
      </c>
      <c r="L41" s="181" t="s">
        <v>1461</v>
      </c>
      <c r="M41" s="182" t="s">
        <v>579</v>
      </c>
      <c r="N41" s="182" t="s">
        <v>580</v>
      </c>
      <c r="O41" s="182" t="s">
        <v>581</v>
      </c>
      <c r="P41" s="182" t="s">
        <v>582</v>
      </c>
      <c r="Q41" s="182" t="s">
        <v>583</v>
      </c>
      <c r="R41" s="182" t="s">
        <v>581</v>
      </c>
      <c r="S41" s="182"/>
      <c r="T41" s="182"/>
      <c r="U41" s="182" t="s">
        <v>1466</v>
      </c>
      <c r="V41" s="77" t="s">
        <v>382</v>
      </c>
      <c r="W41" s="184">
        <v>1</v>
      </c>
      <c r="X41" s="182"/>
      <c r="Y41" s="182" t="s">
        <v>101</v>
      </c>
      <c r="Z41" s="183"/>
      <c r="AA41" s="184"/>
      <c r="AB41" s="184"/>
      <c r="AC41" s="183"/>
      <c r="AD41" s="184"/>
      <c r="AE41" s="185"/>
      <c r="AF41" s="184"/>
      <c r="AG41" s="184"/>
      <c r="AH41" s="182"/>
      <c r="AI41" s="186">
        <v>1</v>
      </c>
      <c r="AJ41" s="200">
        <v>100</v>
      </c>
      <c r="AK41" s="200">
        <v>100</v>
      </c>
      <c r="AL41" s="196" t="s">
        <v>1456</v>
      </c>
      <c r="AM41" s="199">
        <v>0</v>
      </c>
      <c r="AN41" s="198" t="str">
        <f t="shared" si="6"/>
        <v xml:space="preserve">Felicitaciones </v>
      </c>
      <c r="AO41" s="201">
        <f t="shared" ca="1" si="7"/>
        <v>43700</v>
      </c>
      <c r="AP41" s="186" t="s">
        <v>1472</v>
      </c>
      <c r="AQ41" s="199" t="s">
        <v>1219</v>
      </c>
    </row>
    <row r="42" spans="1:43" ht="50.1" customHeight="1" x14ac:dyDescent="0.25">
      <c r="A42" s="151">
        <f t="shared" si="8"/>
        <v>31</v>
      </c>
      <c r="B42" s="150" t="s">
        <v>385</v>
      </c>
      <c r="C42" s="150" t="s">
        <v>19</v>
      </c>
      <c r="D42" s="188" t="str">
        <f>IF(ISERROR(VLOOKUP(C42,Base!$C$2:$C$34,1,FALSE)),"error",LOOKUP(C42,Base!$C$2:$C$34,Base!$D$2:$D$34))</f>
        <v>Gestión del Conocimiento</v>
      </c>
      <c r="E42" s="188" t="str">
        <f>IF(ISERROR(VLOOKUP(C42,Base!$C$2:$C$34,1,FALSE)),"error",LOOKUP(C42,Base!$C$2:$C$34,Base!$E$2:$E$34))</f>
        <v>Gestión del conocimiento e innovación</v>
      </c>
      <c r="F42" s="188" t="str">
        <f>IF(ISERROR(VLOOKUP(C42,Base!$C$2:$C$34,1,FALSE)),"error",LOOKUP(C42,Base!$C$2:$C$34,Base!$F$2:$F$34))</f>
        <v xml:space="preserve">Plan de Acción </v>
      </c>
      <c r="G42" s="188" t="str">
        <f>IF(ISERROR(VLOOKUP(C42,Base!$C$2:$C$34,1,FALSE)),"error",LOOKUP(C42,Base!$C$2:$C$34,Base!$G$2:$G$34))</f>
        <v xml:space="preserve">DC-Calidad de la Formación Académica </v>
      </c>
      <c r="H42" s="188" t="str">
        <f>IF(ISERROR(VLOOKUP(C42,Base!$C$2:$C$34,1,FALSE)),"error",LOOKUP(C42,Base!$C$2:$C$34,Base!$H$2:$H$34))</f>
        <v xml:space="preserve">Consolidar un Sistema de Aseguramiento de la Calidad Institucional que garantice una adecuada articulación entre los procesos académicos y administrativos necesarios para ampliar el impacto social de la Institución </v>
      </c>
      <c r="I42" s="150" t="s">
        <v>196</v>
      </c>
      <c r="J42" s="75" t="s">
        <v>237</v>
      </c>
      <c r="K42" s="150" t="s">
        <v>73</v>
      </c>
      <c r="L42" s="181" t="s">
        <v>1462</v>
      </c>
      <c r="M42" s="182" t="s">
        <v>579</v>
      </c>
      <c r="N42" s="182" t="s">
        <v>580</v>
      </c>
      <c r="O42" s="182" t="s">
        <v>581</v>
      </c>
      <c r="P42" s="182" t="s">
        <v>582</v>
      </c>
      <c r="Q42" s="182" t="s">
        <v>583</v>
      </c>
      <c r="R42" s="182" t="s">
        <v>581</v>
      </c>
      <c r="S42" s="182"/>
      <c r="T42" s="182"/>
      <c r="U42" s="182" t="s">
        <v>1467</v>
      </c>
      <c r="V42" s="77" t="s">
        <v>382</v>
      </c>
      <c r="W42" s="184">
        <v>1</v>
      </c>
      <c r="X42" s="182"/>
      <c r="Y42" s="182" t="s">
        <v>101</v>
      </c>
      <c r="Z42" s="183"/>
      <c r="AA42" s="184"/>
      <c r="AB42" s="184"/>
      <c r="AC42" s="183"/>
      <c r="AD42" s="184"/>
      <c r="AE42" s="185"/>
      <c r="AF42" s="184"/>
      <c r="AG42" s="184"/>
      <c r="AH42" s="182"/>
      <c r="AI42" s="186">
        <v>1</v>
      </c>
      <c r="AJ42" s="200">
        <v>100</v>
      </c>
      <c r="AK42" s="200">
        <v>100</v>
      </c>
      <c r="AL42" s="196" t="s">
        <v>1456</v>
      </c>
      <c r="AM42" s="199">
        <v>0</v>
      </c>
      <c r="AN42" s="198" t="str">
        <f t="shared" si="6"/>
        <v xml:space="preserve">Felicitaciones </v>
      </c>
      <c r="AO42" s="201">
        <f t="shared" ca="1" si="7"/>
        <v>43700</v>
      </c>
      <c r="AP42" s="186" t="s">
        <v>1473</v>
      </c>
      <c r="AQ42" s="199" t="s">
        <v>1219</v>
      </c>
    </row>
    <row r="43" spans="1:43" ht="50.1" customHeight="1" x14ac:dyDescent="0.25">
      <c r="A43" s="151">
        <f t="shared" si="8"/>
        <v>32</v>
      </c>
      <c r="B43" s="150" t="s">
        <v>385</v>
      </c>
      <c r="C43" s="150" t="s">
        <v>19</v>
      </c>
      <c r="D43" s="188" t="str">
        <f>IF(ISERROR(VLOOKUP(C43,Base!$C$2:$C$34,1,FALSE)),"error",LOOKUP(C43,Base!$C$2:$C$34,Base!$D$2:$D$34))</f>
        <v>Gestión del Conocimiento</v>
      </c>
      <c r="E43" s="188" t="str">
        <f>IF(ISERROR(VLOOKUP(C43,Base!$C$2:$C$34,1,FALSE)),"error",LOOKUP(C43,Base!$C$2:$C$34,Base!$E$2:$E$34))</f>
        <v>Gestión del conocimiento e innovación</v>
      </c>
      <c r="F43" s="188" t="str">
        <f>IF(ISERROR(VLOOKUP(C43,Base!$C$2:$C$34,1,FALSE)),"error",LOOKUP(C43,Base!$C$2:$C$34,Base!$F$2:$F$34))</f>
        <v xml:space="preserve">Plan de Acción </v>
      </c>
      <c r="G43" s="188" t="str">
        <f>IF(ISERROR(VLOOKUP(C43,Base!$C$2:$C$34,1,FALSE)),"error",LOOKUP(C43,Base!$C$2:$C$34,Base!$G$2:$G$34))</f>
        <v xml:space="preserve">DC-Calidad de la Formación Académica </v>
      </c>
      <c r="H43" s="188" t="str">
        <f>IF(ISERROR(VLOOKUP(C43,Base!$C$2:$C$34,1,FALSE)),"error",LOOKUP(C43,Base!$C$2:$C$34,Base!$H$2:$H$34))</f>
        <v xml:space="preserve">Consolidar un Sistema de Aseguramiento de la Calidad Institucional que garantice una adecuada articulación entre los procesos académicos y administrativos necesarios para ampliar el impacto social de la Institución </v>
      </c>
      <c r="I43" s="150" t="s">
        <v>196</v>
      </c>
      <c r="J43" s="75" t="s">
        <v>237</v>
      </c>
      <c r="K43" s="150" t="s">
        <v>73</v>
      </c>
      <c r="L43" s="181" t="s">
        <v>1463</v>
      </c>
      <c r="M43" s="182" t="s">
        <v>579</v>
      </c>
      <c r="N43" s="182" t="s">
        <v>580</v>
      </c>
      <c r="O43" s="182" t="s">
        <v>581</v>
      </c>
      <c r="P43" s="182" t="s">
        <v>582</v>
      </c>
      <c r="Q43" s="182" t="s">
        <v>583</v>
      </c>
      <c r="R43" s="182" t="s">
        <v>581</v>
      </c>
      <c r="S43" s="182"/>
      <c r="T43" s="182"/>
      <c r="U43" s="182" t="s">
        <v>1468</v>
      </c>
      <c r="V43" s="77" t="s">
        <v>382</v>
      </c>
      <c r="W43" s="184">
        <v>4</v>
      </c>
      <c r="X43" s="182"/>
      <c r="Y43" s="182" t="s">
        <v>101</v>
      </c>
      <c r="Z43" s="183"/>
      <c r="AA43" s="184"/>
      <c r="AB43" s="184"/>
      <c r="AC43" s="183"/>
      <c r="AD43" s="184"/>
      <c r="AE43" s="185"/>
      <c r="AF43" s="184"/>
      <c r="AG43" s="184"/>
      <c r="AH43" s="182"/>
      <c r="AI43" s="186">
        <v>4</v>
      </c>
      <c r="AJ43" s="200">
        <v>100</v>
      </c>
      <c r="AK43" s="200">
        <v>100</v>
      </c>
      <c r="AL43" s="196" t="s">
        <v>1456</v>
      </c>
      <c r="AM43" s="199">
        <v>0</v>
      </c>
      <c r="AN43" s="198" t="str">
        <f t="shared" si="6"/>
        <v xml:space="preserve">Felicitaciones </v>
      </c>
      <c r="AO43" s="201">
        <f t="shared" ca="1" si="7"/>
        <v>43700</v>
      </c>
      <c r="AP43" s="225" t="s">
        <v>1474</v>
      </c>
      <c r="AQ43" s="199" t="s">
        <v>1219</v>
      </c>
    </row>
    <row r="44" spans="1:43" ht="50.1" customHeight="1" x14ac:dyDescent="0.25">
      <c r="A44" s="151">
        <f t="shared" si="8"/>
        <v>33</v>
      </c>
      <c r="B44" s="150" t="s">
        <v>385</v>
      </c>
      <c r="C44" s="150" t="s">
        <v>19</v>
      </c>
      <c r="D44" s="188" t="str">
        <f>IF(ISERROR(VLOOKUP(C44,Base!$C$2:$C$34,1,FALSE)),"error",LOOKUP(C44,Base!$C$2:$C$34,Base!$D$2:$D$34))</f>
        <v>Gestión del Conocimiento</v>
      </c>
      <c r="E44" s="188" t="str">
        <f>IF(ISERROR(VLOOKUP(C44,Base!$C$2:$C$34,1,FALSE)),"error",LOOKUP(C44,Base!$C$2:$C$34,Base!$E$2:$E$34))</f>
        <v>Gestión del conocimiento e innovación</v>
      </c>
      <c r="F44" s="188" t="str">
        <f>IF(ISERROR(VLOOKUP(C44,Base!$C$2:$C$34,1,FALSE)),"error",LOOKUP(C44,Base!$C$2:$C$34,Base!$F$2:$F$34))</f>
        <v xml:space="preserve">Plan de Acción </v>
      </c>
      <c r="G44" s="188" t="str">
        <f>IF(ISERROR(VLOOKUP(C44,Base!$C$2:$C$34,1,FALSE)),"error",LOOKUP(C44,Base!$C$2:$C$34,Base!$G$2:$G$34))</f>
        <v xml:space="preserve">DC-Calidad de la Formación Académica </v>
      </c>
      <c r="H44" s="188" t="str">
        <f>IF(ISERROR(VLOOKUP(C44,Base!$C$2:$C$34,1,FALSE)),"error",LOOKUP(C44,Base!$C$2:$C$34,Base!$H$2:$H$34))</f>
        <v xml:space="preserve">Consolidar un Sistema de Aseguramiento de la Calidad Institucional que garantice una adecuada articulación entre los procesos académicos y administrativos necesarios para ampliar el impacto social de la Institución </v>
      </c>
      <c r="I44" s="150" t="s">
        <v>196</v>
      </c>
      <c r="J44" s="75" t="s">
        <v>237</v>
      </c>
      <c r="K44" s="150" t="s">
        <v>73</v>
      </c>
      <c r="L44" s="181" t="s">
        <v>1464</v>
      </c>
      <c r="M44" s="182" t="s">
        <v>579</v>
      </c>
      <c r="N44" s="182" t="s">
        <v>580</v>
      </c>
      <c r="O44" s="182" t="s">
        <v>581</v>
      </c>
      <c r="P44" s="182" t="s">
        <v>582</v>
      </c>
      <c r="Q44" s="182" t="s">
        <v>583</v>
      </c>
      <c r="R44" s="182" t="s">
        <v>581</v>
      </c>
      <c r="S44" s="182"/>
      <c r="T44" s="182"/>
      <c r="U44" s="182" t="s">
        <v>1469</v>
      </c>
      <c r="V44" s="77" t="s">
        <v>382</v>
      </c>
      <c r="W44" s="184">
        <v>4</v>
      </c>
      <c r="X44" s="182"/>
      <c r="Y44" s="182" t="s">
        <v>101</v>
      </c>
      <c r="Z44" s="183"/>
      <c r="AA44" s="184"/>
      <c r="AB44" s="184"/>
      <c r="AC44" s="183"/>
      <c r="AD44" s="184"/>
      <c r="AE44" s="185"/>
      <c r="AF44" s="184"/>
      <c r="AG44" s="184"/>
      <c r="AH44" s="182"/>
      <c r="AI44" s="186">
        <v>4</v>
      </c>
      <c r="AJ44" s="200">
        <v>100</v>
      </c>
      <c r="AK44" s="200">
        <v>100</v>
      </c>
      <c r="AL44" s="196" t="s">
        <v>1456</v>
      </c>
      <c r="AM44" s="199">
        <v>0</v>
      </c>
      <c r="AN44" s="198" t="str">
        <f t="shared" si="6"/>
        <v xml:space="preserve">Felicitaciones </v>
      </c>
      <c r="AO44" s="201">
        <f t="shared" ca="1" si="7"/>
        <v>43700</v>
      </c>
      <c r="AP44" s="225" t="s">
        <v>1475</v>
      </c>
      <c r="AQ44" s="199" t="s">
        <v>1219</v>
      </c>
    </row>
    <row r="45" spans="1:43" ht="81.75" customHeight="1" x14ac:dyDescent="0.25">
      <c r="A45" s="151">
        <f t="shared" si="8"/>
        <v>34</v>
      </c>
      <c r="B45" s="150" t="s">
        <v>385</v>
      </c>
      <c r="C45" s="150" t="s">
        <v>19</v>
      </c>
      <c r="D45" s="188" t="str">
        <f>IF(ISERROR(VLOOKUP(C45,Base!$C$2:$C$34,1,FALSE)),"error",LOOKUP(C45,Base!$C$2:$C$34,Base!$D$2:$D$34))</f>
        <v>Gestión del Conocimiento</v>
      </c>
      <c r="E45" s="188" t="str">
        <f>IF(ISERROR(VLOOKUP(C45,Base!$C$2:$C$34,1,FALSE)),"error",LOOKUP(C45,Base!$C$2:$C$34,Base!$E$2:$E$34))</f>
        <v>Gestión del conocimiento e innovación</v>
      </c>
      <c r="F45" s="188" t="str">
        <f>IF(ISERROR(VLOOKUP(C45,Base!$C$2:$C$34,1,FALSE)),"error",LOOKUP(C45,Base!$C$2:$C$34,Base!$F$2:$F$34))</f>
        <v xml:space="preserve">Plan de Acción </v>
      </c>
      <c r="G45" s="188" t="str">
        <f>IF(ISERROR(VLOOKUP(C45,Base!$C$2:$C$34,1,FALSE)),"error",LOOKUP(C45,Base!$C$2:$C$34,Base!$G$2:$G$34))</f>
        <v xml:space="preserve">DC-Calidad de la Formación Académica </v>
      </c>
      <c r="H45" s="188" t="str">
        <f>IF(ISERROR(VLOOKUP(C45,Base!$C$2:$C$34,1,FALSE)),"error",LOOKUP(C45,Base!$C$2:$C$34,Base!$H$2:$H$34))</f>
        <v xml:space="preserve">Consolidar un Sistema de Aseguramiento de la Calidad Institucional que garantice una adecuada articulación entre los procesos académicos y administrativos necesarios para ampliar el impacto social de la Institución </v>
      </c>
      <c r="I45" s="150" t="s">
        <v>198</v>
      </c>
      <c r="J45" s="75" t="s">
        <v>239</v>
      </c>
      <c r="K45" s="150" t="s">
        <v>73</v>
      </c>
      <c r="L45" s="181" t="s">
        <v>1450</v>
      </c>
      <c r="M45" s="182" t="s">
        <v>579</v>
      </c>
      <c r="N45" s="182" t="s">
        <v>580</v>
      </c>
      <c r="O45" s="182" t="s">
        <v>581</v>
      </c>
      <c r="P45" s="182" t="s">
        <v>582</v>
      </c>
      <c r="Q45" s="182" t="s">
        <v>583</v>
      </c>
      <c r="R45" s="182" t="s">
        <v>581</v>
      </c>
      <c r="S45" s="182"/>
      <c r="T45" s="182"/>
      <c r="U45" s="181" t="s">
        <v>1453</v>
      </c>
      <c r="V45" s="77" t="s">
        <v>382</v>
      </c>
      <c r="W45" s="184">
        <v>6</v>
      </c>
      <c r="X45" s="182"/>
      <c r="Y45" s="182" t="s">
        <v>131</v>
      </c>
      <c r="Z45" s="183"/>
      <c r="AA45" s="184"/>
      <c r="AB45" s="184"/>
      <c r="AC45" s="183"/>
      <c r="AD45" s="184"/>
      <c r="AE45" s="185"/>
      <c r="AF45" s="184"/>
      <c r="AG45" s="184"/>
      <c r="AH45" s="182"/>
      <c r="AI45" s="186">
        <v>6</v>
      </c>
      <c r="AJ45" s="200">
        <v>100</v>
      </c>
      <c r="AK45" s="200">
        <v>100</v>
      </c>
      <c r="AL45" s="196" t="s">
        <v>1456</v>
      </c>
      <c r="AM45" s="199">
        <v>0</v>
      </c>
      <c r="AN45" s="198" t="str">
        <f t="shared" si="6"/>
        <v xml:space="preserve">Felicitaciones </v>
      </c>
      <c r="AO45" s="201">
        <f t="shared" ca="1" si="7"/>
        <v>43700</v>
      </c>
      <c r="AP45" s="225" t="s">
        <v>1414</v>
      </c>
      <c r="AQ45" s="199" t="s">
        <v>1219</v>
      </c>
    </row>
    <row r="46" spans="1:43" ht="78" customHeight="1" x14ac:dyDescent="0.25">
      <c r="A46" s="151">
        <f t="shared" si="8"/>
        <v>35</v>
      </c>
      <c r="B46" s="150" t="s">
        <v>385</v>
      </c>
      <c r="C46" s="150" t="s">
        <v>19</v>
      </c>
      <c r="D46" s="188" t="str">
        <f>IF(ISERROR(VLOOKUP(C46,Base!$C$2:$C$34,1,FALSE)),"error",LOOKUP(C46,Base!$C$2:$C$34,Base!$D$2:$D$34))</f>
        <v>Gestión del Conocimiento</v>
      </c>
      <c r="E46" s="188" t="str">
        <f>IF(ISERROR(VLOOKUP(C46,Base!$C$2:$C$34,1,FALSE)),"error",LOOKUP(C46,Base!$C$2:$C$34,Base!$E$2:$E$34))</f>
        <v>Gestión del conocimiento e innovación</v>
      </c>
      <c r="F46" s="188" t="str">
        <f>IF(ISERROR(VLOOKUP(C46,Base!$C$2:$C$34,1,FALSE)),"error",LOOKUP(C46,Base!$C$2:$C$34,Base!$F$2:$F$34))</f>
        <v xml:space="preserve">Plan de Acción </v>
      </c>
      <c r="G46" s="188" t="str">
        <f>IF(ISERROR(VLOOKUP(C46,Base!$C$2:$C$34,1,FALSE)),"error",LOOKUP(C46,Base!$C$2:$C$34,Base!$G$2:$G$34))</f>
        <v xml:space="preserve">DC-Calidad de la Formación Académica </v>
      </c>
      <c r="H46" s="188" t="str">
        <f>IF(ISERROR(VLOOKUP(C46,Base!$C$2:$C$34,1,FALSE)),"error",LOOKUP(C46,Base!$C$2:$C$34,Base!$H$2:$H$34))</f>
        <v xml:space="preserve">Consolidar un Sistema de Aseguramiento de la Calidad Institucional que garantice una adecuada articulación entre los procesos académicos y administrativos necesarios para ampliar el impacto social de la Institución </v>
      </c>
      <c r="I46" s="150" t="s">
        <v>198</v>
      </c>
      <c r="J46" s="75" t="s">
        <v>239</v>
      </c>
      <c r="K46" s="150" t="s">
        <v>73</v>
      </c>
      <c r="L46" s="181" t="s">
        <v>1451</v>
      </c>
      <c r="M46" s="182" t="s">
        <v>579</v>
      </c>
      <c r="N46" s="182" t="s">
        <v>580</v>
      </c>
      <c r="O46" s="182" t="s">
        <v>581</v>
      </c>
      <c r="P46" s="182" t="s">
        <v>582</v>
      </c>
      <c r="Q46" s="182" t="s">
        <v>583</v>
      </c>
      <c r="R46" s="182" t="s">
        <v>581</v>
      </c>
      <c r="S46" s="182"/>
      <c r="T46" s="182"/>
      <c r="U46" s="182" t="s">
        <v>1454</v>
      </c>
      <c r="V46" s="77" t="s">
        <v>135</v>
      </c>
      <c r="W46" s="184">
        <v>100</v>
      </c>
      <c r="X46" s="182"/>
      <c r="Y46" s="182" t="s">
        <v>366</v>
      </c>
      <c r="Z46" s="183"/>
      <c r="AA46" s="184"/>
      <c r="AB46" s="184"/>
      <c r="AC46" s="183"/>
      <c r="AD46" s="184"/>
      <c r="AE46" s="185"/>
      <c r="AF46" s="184"/>
      <c r="AG46" s="184"/>
      <c r="AH46" s="182"/>
      <c r="AI46" s="186">
        <v>100</v>
      </c>
      <c r="AJ46" s="200">
        <v>100</v>
      </c>
      <c r="AK46" s="200">
        <v>100</v>
      </c>
      <c r="AL46" s="196" t="s">
        <v>1456</v>
      </c>
      <c r="AM46" s="199">
        <v>0</v>
      </c>
      <c r="AN46" s="198" t="str">
        <f t="shared" si="6"/>
        <v xml:space="preserve">Felicitaciones </v>
      </c>
      <c r="AO46" s="201">
        <f t="shared" ca="1" si="7"/>
        <v>43700</v>
      </c>
      <c r="AP46" s="225" t="s">
        <v>1457</v>
      </c>
      <c r="AQ46" s="199" t="s">
        <v>1219</v>
      </c>
    </row>
    <row r="47" spans="1:43" ht="81.75" customHeight="1" x14ac:dyDescent="0.25">
      <c r="A47" s="151">
        <f t="shared" si="8"/>
        <v>36</v>
      </c>
      <c r="B47" s="150" t="s">
        <v>385</v>
      </c>
      <c r="C47" s="150" t="s">
        <v>19</v>
      </c>
      <c r="D47" s="188" t="str">
        <f>IF(ISERROR(VLOOKUP(C47,Base!$C$2:$C$34,1,FALSE)),"error",LOOKUP(C47,Base!$C$2:$C$34,Base!$D$2:$D$34))</f>
        <v>Gestión del Conocimiento</v>
      </c>
      <c r="E47" s="188" t="str">
        <f>IF(ISERROR(VLOOKUP(C47,Base!$C$2:$C$34,1,FALSE)),"error",LOOKUP(C47,Base!$C$2:$C$34,Base!$E$2:$E$34))</f>
        <v>Gestión del conocimiento e innovación</v>
      </c>
      <c r="F47" s="188" t="str">
        <f>IF(ISERROR(VLOOKUP(C47,Base!$C$2:$C$34,1,FALSE)),"error",LOOKUP(C47,Base!$C$2:$C$34,Base!$F$2:$F$34))</f>
        <v xml:space="preserve">Plan de Acción </v>
      </c>
      <c r="G47" s="188" t="str">
        <f>IF(ISERROR(VLOOKUP(C47,Base!$C$2:$C$34,1,FALSE)),"error",LOOKUP(C47,Base!$C$2:$C$34,Base!$G$2:$G$34))</f>
        <v xml:space="preserve">DC-Calidad de la Formación Académica </v>
      </c>
      <c r="H47" s="188" t="str">
        <f>IF(ISERROR(VLOOKUP(C47,Base!$C$2:$C$34,1,FALSE)),"error",LOOKUP(C47,Base!$C$2:$C$34,Base!$H$2:$H$34))</f>
        <v xml:space="preserve">Consolidar un Sistema de Aseguramiento de la Calidad Institucional que garantice una adecuada articulación entre los procesos académicos y administrativos necesarios para ampliar el impacto social de la Institución </v>
      </c>
      <c r="I47" s="150" t="s">
        <v>198</v>
      </c>
      <c r="J47" s="75" t="s">
        <v>241</v>
      </c>
      <c r="K47" s="150" t="s">
        <v>73</v>
      </c>
      <c r="L47" s="181" t="s">
        <v>1415</v>
      </c>
      <c r="M47" s="182" t="s">
        <v>579</v>
      </c>
      <c r="N47" s="182" t="s">
        <v>580</v>
      </c>
      <c r="O47" s="182" t="s">
        <v>581</v>
      </c>
      <c r="P47" s="182" t="s">
        <v>582</v>
      </c>
      <c r="Q47" s="182" t="s">
        <v>583</v>
      </c>
      <c r="R47" s="182" t="s">
        <v>581</v>
      </c>
      <c r="S47" s="182"/>
      <c r="T47" s="182"/>
      <c r="U47" s="182" t="s">
        <v>1416</v>
      </c>
      <c r="V47" s="77" t="s">
        <v>382</v>
      </c>
      <c r="W47" s="184">
        <v>1</v>
      </c>
      <c r="X47" s="182"/>
      <c r="Y47" s="182" t="s">
        <v>131</v>
      </c>
      <c r="Z47" s="183"/>
      <c r="AA47" s="184"/>
      <c r="AB47" s="184"/>
      <c r="AC47" s="183"/>
      <c r="AD47" s="184"/>
      <c r="AE47" s="185"/>
      <c r="AF47" s="184"/>
      <c r="AG47" s="184"/>
      <c r="AH47" s="182"/>
      <c r="AI47" s="186">
        <v>1</v>
      </c>
      <c r="AJ47" s="200">
        <v>100</v>
      </c>
      <c r="AK47" s="200">
        <v>100</v>
      </c>
      <c r="AL47" s="196" t="s">
        <v>1456</v>
      </c>
      <c r="AM47" s="199">
        <v>0</v>
      </c>
      <c r="AN47" s="198" t="str">
        <f t="shared" si="6"/>
        <v xml:space="preserve">Felicitaciones </v>
      </c>
      <c r="AO47" s="201">
        <f t="shared" ca="1" si="7"/>
        <v>43700</v>
      </c>
      <c r="AP47" s="186" t="s">
        <v>1417</v>
      </c>
      <c r="AQ47" s="199" t="s">
        <v>1219</v>
      </c>
    </row>
    <row r="48" spans="1:43" ht="45" x14ac:dyDescent="0.25">
      <c r="A48" s="151">
        <f t="shared" si="8"/>
        <v>37</v>
      </c>
      <c r="B48" s="150" t="s">
        <v>385</v>
      </c>
      <c r="C48" s="150" t="s">
        <v>19</v>
      </c>
      <c r="D48" s="188" t="str">
        <f>IF(ISERROR(VLOOKUP(C48,Base!$C$2:$C$34,1,FALSE)),"error",LOOKUP(C48,Base!$C$2:$C$34,Base!$D$2:$D$34))</f>
        <v>Gestión del Conocimiento</v>
      </c>
      <c r="E48" s="188" t="str">
        <f>IF(ISERROR(VLOOKUP(C48,Base!$C$2:$C$34,1,FALSE)),"error",LOOKUP(C48,Base!$C$2:$C$34,Base!$E$2:$E$34))</f>
        <v>Gestión del conocimiento e innovación</v>
      </c>
      <c r="F48" s="188" t="str">
        <f>IF(ISERROR(VLOOKUP(C48,Base!$C$2:$C$34,1,FALSE)),"error",LOOKUP(C48,Base!$C$2:$C$34,Base!$F$2:$F$34))</f>
        <v xml:space="preserve">Plan de Acción </v>
      </c>
      <c r="G48" s="188" t="str">
        <f>IF(ISERROR(VLOOKUP(C48,Base!$C$2:$C$34,1,FALSE)),"error",LOOKUP(C48,Base!$C$2:$C$34,Base!$G$2:$G$34))</f>
        <v xml:space="preserve">DC-Calidad de la Formación Académica </v>
      </c>
      <c r="H48" s="188" t="str">
        <f>IF(ISERROR(VLOOKUP(C48,Base!$C$2:$C$34,1,FALSE)),"error",LOOKUP(C48,Base!$C$2:$C$34,Base!$H$2:$H$34))</f>
        <v xml:space="preserve">Consolidar un Sistema de Aseguramiento de la Calidad Institucional que garantice una adecuada articulación entre los procesos académicos y administrativos necesarios para ampliar el impacto social de la Institución </v>
      </c>
      <c r="I48" s="150" t="s">
        <v>417</v>
      </c>
      <c r="J48" s="75" t="s">
        <v>243</v>
      </c>
      <c r="K48" s="150" t="s">
        <v>73</v>
      </c>
      <c r="L48" s="181" t="s">
        <v>1452</v>
      </c>
      <c r="M48" s="182" t="s">
        <v>579</v>
      </c>
      <c r="N48" s="182" t="s">
        <v>580</v>
      </c>
      <c r="O48" s="182" t="s">
        <v>581</v>
      </c>
      <c r="P48" s="182" t="s">
        <v>582</v>
      </c>
      <c r="Q48" s="182" t="s">
        <v>583</v>
      </c>
      <c r="R48" s="182" t="s">
        <v>581</v>
      </c>
      <c r="S48" s="182"/>
      <c r="T48" s="182"/>
      <c r="U48" s="182" t="s">
        <v>1455</v>
      </c>
      <c r="V48" s="77" t="s">
        <v>382</v>
      </c>
      <c r="W48" s="184">
        <v>20</v>
      </c>
      <c r="X48" s="182"/>
      <c r="Y48" s="182" t="s">
        <v>359</v>
      </c>
      <c r="Z48" s="183"/>
      <c r="AA48" s="184"/>
      <c r="AB48" s="184"/>
      <c r="AC48" s="183"/>
      <c r="AD48" s="184"/>
      <c r="AE48" s="185"/>
      <c r="AF48" s="184"/>
      <c r="AG48" s="184"/>
      <c r="AH48" s="182"/>
      <c r="AI48" s="186">
        <v>20</v>
      </c>
      <c r="AJ48" s="200">
        <v>100</v>
      </c>
      <c r="AK48" s="200">
        <v>100</v>
      </c>
      <c r="AL48" s="196" t="s">
        <v>1456</v>
      </c>
      <c r="AM48" s="199">
        <v>0</v>
      </c>
      <c r="AN48" s="198" t="str">
        <f t="shared" si="6"/>
        <v xml:space="preserve">Felicitaciones </v>
      </c>
      <c r="AO48" s="201">
        <f t="shared" ca="1" si="7"/>
        <v>43700</v>
      </c>
      <c r="AP48" s="186" t="s">
        <v>1458</v>
      </c>
      <c r="AQ48" s="199" t="s">
        <v>1219</v>
      </c>
    </row>
    <row r="49" spans="1:43" ht="101.25" x14ac:dyDescent="0.25">
      <c r="A49" s="151">
        <f t="shared" si="8"/>
        <v>38</v>
      </c>
      <c r="B49" s="150" t="s">
        <v>385</v>
      </c>
      <c r="C49" s="150" t="s">
        <v>17</v>
      </c>
      <c r="D49" s="188" t="str">
        <f>IF(ISERROR(VLOOKUP(C49,Base!$C$2:$C$34,1,FALSE)),"error",LOOKUP(C49,Base!$C$2:$C$34,Base!$D$2:$D$34))</f>
        <v>Gestión del Conocimiento</v>
      </c>
      <c r="E49" s="188" t="str">
        <f>IF(ISERROR(VLOOKUP(C49,Base!$C$2:$C$34,1,FALSE)),"error",LOOKUP(C49,Base!$C$2:$C$34,Base!$E$2:$E$34))</f>
        <v>Gestión del conocimiento e innovación</v>
      </c>
      <c r="F49" s="188" t="str">
        <f>IF(ISERROR(VLOOKUP(C49,Base!$C$2:$C$34,1,FALSE)),"error",LOOKUP(C49,Base!$C$2:$C$34,Base!$F$2:$F$34))</f>
        <v xml:space="preserve">Plan de Acción </v>
      </c>
      <c r="G49" s="188" t="str">
        <f>IF(ISERROR(VLOOKUP(C49,Base!$C$2:$C$34,1,FALSE)),"error",LOOKUP(C49,Base!$C$2:$C$34,Base!$G$2:$G$34))</f>
        <v xml:space="preserve">DC-Calidad de la Formación Académica </v>
      </c>
      <c r="H49" s="188" t="str">
        <f>IF(ISERROR(VLOOKUP(C49,Base!$C$2:$C$34,1,FALSE)),"error",LOOKUP(C49,Base!$C$2:$C$34,Base!$H$2:$H$34))</f>
        <v xml:space="preserve">Consolidar un Sistema de Aseguramiento de la Calidad Institucional que garantice una adecuada articulación entre los procesos académicos y administrativos necesarios para ampliar el impacto social de la Institución </v>
      </c>
      <c r="I49" s="150" t="s">
        <v>177</v>
      </c>
      <c r="J49" s="75" t="s">
        <v>222</v>
      </c>
      <c r="K49" s="150" t="s">
        <v>73</v>
      </c>
      <c r="L49" s="222" t="s">
        <v>1339</v>
      </c>
      <c r="M49" s="76" t="s">
        <v>955</v>
      </c>
      <c r="N49" s="76" t="s">
        <v>955</v>
      </c>
      <c r="O49" s="76" t="s">
        <v>581</v>
      </c>
      <c r="P49" s="76" t="s">
        <v>582</v>
      </c>
      <c r="Q49" s="76" t="s">
        <v>583</v>
      </c>
      <c r="R49" s="76" t="s">
        <v>581</v>
      </c>
      <c r="S49" s="184">
        <v>1</v>
      </c>
      <c r="T49" s="185"/>
      <c r="U49" s="78" t="s">
        <v>1342</v>
      </c>
      <c r="V49" s="77" t="s">
        <v>382</v>
      </c>
      <c r="W49" s="184">
        <v>1</v>
      </c>
      <c r="X49" s="186"/>
      <c r="Y49" s="200"/>
      <c r="Z49" s="200"/>
      <c r="AA49" s="196"/>
      <c r="AB49" s="199"/>
      <c r="AC49" s="198"/>
      <c r="AD49" s="146"/>
      <c r="AE49" s="146"/>
      <c r="AI49" s="184">
        <v>100</v>
      </c>
      <c r="AJ49" s="200">
        <v>100</v>
      </c>
      <c r="AK49" s="200">
        <v>100</v>
      </c>
      <c r="AL49" s="196" t="s">
        <v>1387</v>
      </c>
      <c r="AM49" s="199">
        <v>0</v>
      </c>
      <c r="AN49" s="198" t="str">
        <f t="shared" ref="AN49:AN51" si="9">IF(AM49="","",IF(AM49&lt;=0,"Felicitaciones ",IF(AM49&lt;=15,"Retraso Moderado",IF(AM49&gt;15,"Justifique el Retraso",))))</f>
        <v xml:space="preserve">Felicitaciones </v>
      </c>
      <c r="AO49" s="201"/>
      <c r="AP49" s="227" t="s">
        <v>1430</v>
      </c>
      <c r="AQ49" s="199" t="s">
        <v>1219</v>
      </c>
    </row>
    <row r="50" spans="1:43" ht="78.75" x14ac:dyDescent="0.25">
      <c r="A50" s="151">
        <f t="shared" si="8"/>
        <v>39</v>
      </c>
      <c r="B50" s="150" t="s">
        <v>385</v>
      </c>
      <c r="C50" s="150" t="s">
        <v>17</v>
      </c>
      <c r="D50" s="188" t="str">
        <f>IF(ISERROR(VLOOKUP(C50,Base!$C$2:$C$34,1,FALSE)),"error",LOOKUP(C50,Base!$C$2:$C$34,Base!$D$2:$D$34))</f>
        <v>Gestión del Conocimiento</v>
      </c>
      <c r="E50" s="188" t="str">
        <f>IF(ISERROR(VLOOKUP(C50,Base!$C$2:$C$34,1,FALSE)),"error",LOOKUP(C50,Base!$C$2:$C$34,Base!$E$2:$E$34))</f>
        <v>Gestión del conocimiento e innovación</v>
      </c>
      <c r="F50" s="188" t="str">
        <f>IF(ISERROR(VLOOKUP(C50,Base!$C$2:$C$34,1,FALSE)),"error",LOOKUP(C50,Base!$C$2:$C$34,Base!$F$2:$F$34))</f>
        <v xml:space="preserve">Plan de Acción </v>
      </c>
      <c r="G50" s="188" t="str">
        <f>IF(ISERROR(VLOOKUP(C50,Base!$C$2:$C$34,1,FALSE)),"error",LOOKUP(C50,Base!$C$2:$C$34,Base!$G$2:$G$34))</f>
        <v xml:space="preserve">DC-Calidad de la Formación Académica </v>
      </c>
      <c r="H50" s="188" t="str">
        <f>IF(ISERROR(VLOOKUP(C50,Base!$C$2:$C$34,1,FALSE)),"error",LOOKUP(C50,Base!$C$2:$C$34,Base!$H$2:$H$34))</f>
        <v xml:space="preserve">Consolidar un Sistema de Aseguramiento de la Calidad Institucional que garantice una adecuada articulación entre los procesos académicos y administrativos necesarios para ampliar el impacto social de la Institución </v>
      </c>
      <c r="I50" s="150" t="s">
        <v>177</v>
      </c>
      <c r="J50" s="75" t="s">
        <v>222</v>
      </c>
      <c r="K50" s="150" t="s">
        <v>73</v>
      </c>
      <c r="L50" s="222" t="s">
        <v>1340</v>
      </c>
      <c r="M50" s="76" t="s">
        <v>955</v>
      </c>
      <c r="N50" s="76" t="s">
        <v>955</v>
      </c>
      <c r="O50" s="76" t="s">
        <v>581</v>
      </c>
      <c r="P50" s="76" t="s">
        <v>582</v>
      </c>
      <c r="Q50" s="76" t="s">
        <v>583</v>
      </c>
      <c r="R50" s="76" t="s">
        <v>581</v>
      </c>
      <c r="S50" s="184">
        <v>1</v>
      </c>
      <c r="T50" s="185"/>
      <c r="U50" s="78" t="s">
        <v>1343</v>
      </c>
      <c r="V50" s="77" t="s">
        <v>382</v>
      </c>
      <c r="W50" s="184">
        <v>1</v>
      </c>
      <c r="X50" s="186"/>
      <c r="Y50" s="200"/>
      <c r="Z50" s="200"/>
      <c r="AA50" s="196"/>
      <c r="AB50" s="199"/>
      <c r="AC50" s="198"/>
      <c r="AD50" s="146"/>
      <c r="AE50" s="146"/>
      <c r="AI50" s="184">
        <v>100</v>
      </c>
      <c r="AJ50" s="200">
        <v>80</v>
      </c>
      <c r="AK50" s="200">
        <v>80</v>
      </c>
      <c r="AL50" s="196" t="s">
        <v>1387</v>
      </c>
      <c r="AM50" s="199">
        <v>0</v>
      </c>
      <c r="AN50" s="198" t="str">
        <f t="shared" si="9"/>
        <v xml:space="preserve">Felicitaciones </v>
      </c>
      <c r="AO50" s="201"/>
      <c r="AP50" s="227" t="s">
        <v>1431</v>
      </c>
      <c r="AQ50" s="199" t="s">
        <v>1218</v>
      </c>
    </row>
    <row r="51" spans="1:43" ht="45" x14ac:dyDescent="0.25">
      <c r="A51" s="151">
        <f t="shared" si="8"/>
        <v>40</v>
      </c>
      <c r="B51" s="150" t="s">
        <v>385</v>
      </c>
      <c r="C51" s="150" t="s">
        <v>17</v>
      </c>
      <c r="D51" s="188" t="str">
        <f>IF(ISERROR(VLOOKUP(C51,Base!$C$2:$C$34,1,FALSE)),"error",LOOKUP(C51,Base!$C$2:$C$34,Base!$D$2:$D$34))</f>
        <v>Gestión del Conocimiento</v>
      </c>
      <c r="E51" s="188" t="str">
        <f>IF(ISERROR(VLOOKUP(C51,Base!$C$2:$C$34,1,FALSE)),"error",LOOKUP(C51,Base!$C$2:$C$34,Base!$E$2:$E$34))</f>
        <v>Gestión del conocimiento e innovación</v>
      </c>
      <c r="F51" s="188" t="str">
        <f>IF(ISERROR(VLOOKUP(C51,Base!$C$2:$C$34,1,FALSE)),"error",LOOKUP(C51,Base!$C$2:$C$34,Base!$F$2:$F$34))</f>
        <v xml:space="preserve">Plan de Acción </v>
      </c>
      <c r="G51" s="188" t="str">
        <f>IF(ISERROR(VLOOKUP(C51,Base!$C$2:$C$34,1,FALSE)),"error",LOOKUP(C51,Base!$C$2:$C$34,Base!$G$2:$G$34))</f>
        <v xml:space="preserve">DC-Calidad de la Formación Académica </v>
      </c>
      <c r="H51" s="188" t="str">
        <f>IF(ISERROR(VLOOKUP(C51,Base!$C$2:$C$34,1,FALSE)),"error",LOOKUP(C51,Base!$C$2:$C$34,Base!$H$2:$H$34))</f>
        <v xml:space="preserve">Consolidar un Sistema de Aseguramiento de la Calidad Institucional que garantice una adecuada articulación entre los procesos académicos y administrativos necesarios para ampliar el impacto social de la Institución </v>
      </c>
      <c r="I51" s="150" t="s">
        <v>177</v>
      </c>
      <c r="J51" s="75" t="s">
        <v>222</v>
      </c>
      <c r="K51" s="150" t="s">
        <v>73</v>
      </c>
      <c r="L51" s="222" t="s">
        <v>1341</v>
      </c>
      <c r="M51" s="76" t="s">
        <v>955</v>
      </c>
      <c r="N51" s="76" t="s">
        <v>955</v>
      </c>
      <c r="O51" s="76" t="s">
        <v>581</v>
      </c>
      <c r="P51" s="76" t="s">
        <v>582</v>
      </c>
      <c r="Q51" s="76" t="s">
        <v>583</v>
      </c>
      <c r="R51" s="76" t="s">
        <v>581</v>
      </c>
      <c r="S51" s="184">
        <v>1</v>
      </c>
      <c r="T51" s="185"/>
      <c r="U51" s="78" t="s">
        <v>1344</v>
      </c>
      <c r="V51" s="77" t="s">
        <v>135</v>
      </c>
      <c r="W51" s="184">
        <v>100</v>
      </c>
      <c r="X51" s="186"/>
      <c r="Y51" s="200"/>
      <c r="Z51" s="200"/>
      <c r="AA51" s="196"/>
      <c r="AB51" s="199"/>
      <c r="AC51" s="198"/>
      <c r="AD51" s="146"/>
      <c r="AE51" s="146"/>
      <c r="AI51" s="184">
        <v>100</v>
      </c>
      <c r="AJ51" s="200">
        <v>100</v>
      </c>
      <c r="AK51" s="200">
        <v>100</v>
      </c>
      <c r="AL51" s="196" t="s">
        <v>1387</v>
      </c>
      <c r="AM51" s="199">
        <v>0</v>
      </c>
      <c r="AN51" s="198" t="str">
        <f t="shared" si="9"/>
        <v xml:space="preserve">Felicitaciones </v>
      </c>
      <c r="AO51" s="201"/>
      <c r="AP51" s="227" t="s">
        <v>1432</v>
      </c>
      <c r="AQ51" s="199" t="s">
        <v>1219</v>
      </c>
    </row>
    <row r="52" spans="1:43" ht="168.75" x14ac:dyDescent="0.25">
      <c r="A52" s="151">
        <f t="shared" si="8"/>
        <v>41</v>
      </c>
      <c r="B52" s="150" t="s">
        <v>385</v>
      </c>
      <c r="C52" s="150" t="s">
        <v>17</v>
      </c>
      <c r="D52" s="188" t="str">
        <f>IF(ISERROR(VLOOKUP(C52,Base!$C$2:$C$34,1,FALSE)),"error",LOOKUP(C52,Base!$C$2:$C$34,Base!$D$2:$D$34))</f>
        <v>Gestión del Conocimiento</v>
      </c>
      <c r="E52" s="188" t="str">
        <f>IF(ISERROR(VLOOKUP(C52,Base!$C$2:$C$34,1,FALSE)),"error",LOOKUP(C52,Base!$C$2:$C$34,Base!$E$2:$E$34))</f>
        <v>Gestión del conocimiento e innovación</v>
      </c>
      <c r="F52" s="188" t="str">
        <f>IF(ISERROR(VLOOKUP(C52,Base!$C$2:$C$34,1,FALSE)),"error",LOOKUP(C52,Base!$C$2:$C$34,Base!$F$2:$F$34))</f>
        <v xml:space="preserve">Plan de Acción </v>
      </c>
      <c r="G52" s="188" t="str">
        <f>IF(ISERROR(VLOOKUP(C52,Base!$C$2:$C$34,1,FALSE)),"error",LOOKUP(C52,Base!$C$2:$C$34,Base!$G$2:$G$34))</f>
        <v xml:space="preserve">DC-Calidad de la Formación Académica </v>
      </c>
      <c r="H52" s="188" t="str">
        <f>IF(ISERROR(VLOOKUP(C52,Base!$C$2:$C$34,1,FALSE)),"error",LOOKUP(C52,Base!$C$2:$C$34,Base!$H$2:$H$34))</f>
        <v xml:space="preserve">Consolidar un Sistema de Aseguramiento de la Calidad Institucional que garantice una adecuada articulación entre los procesos académicos y administrativos necesarios para ampliar el impacto social de la Institución </v>
      </c>
      <c r="I52" s="150" t="s">
        <v>179</v>
      </c>
      <c r="J52" s="75" t="s">
        <v>226</v>
      </c>
      <c r="K52" s="150" t="s">
        <v>73</v>
      </c>
      <c r="L52" s="222" t="s">
        <v>1349</v>
      </c>
      <c r="M52" s="182" t="s">
        <v>579</v>
      </c>
      <c r="N52" s="182" t="s">
        <v>580</v>
      </c>
      <c r="O52" s="182" t="s">
        <v>581</v>
      </c>
      <c r="P52" s="182" t="s">
        <v>582</v>
      </c>
      <c r="Q52" s="182" t="s">
        <v>583</v>
      </c>
      <c r="R52" s="182" t="s">
        <v>581</v>
      </c>
      <c r="U52" s="182" t="s">
        <v>1350</v>
      </c>
      <c r="V52" s="77" t="s">
        <v>382</v>
      </c>
      <c r="W52" s="184">
        <v>4</v>
      </c>
      <c r="X52" s="186"/>
      <c r="Y52" s="228"/>
      <c r="Z52" s="229"/>
      <c r="AA52" s="230"/>
      <c r="AB52" s="230"/>
      <c r="AC52" s="231"/>
      <c r="AD52" s="232"/>
      <c r="AE52" s="233"/>
      <c r="AF52" s="232"/>
      <c r="AG52" s="233"/>
      <c r="AI52" s="184">
        <v>4</v>
      </c>
      <c r="AJ52" s="200">
        <v>100</v>
      </c>
      <c r="AK52" s="200">
        <v>100</v>
      </c>
      <c r="AL52" s="196" t="s">
        <v>1387</v>
      </c>
      <c r="AM52" s="199">
        <v>0</v>
      </c>
      <c r="AN52" s="198" t="str">
        <f t="shared" ref="AN52:AN83" si="10">IF(AM52="","",IF(AM52&lt;=0,"Felicitaciones ",IF(AM52&lt;=15,"Retraso Moderado",IF(AM52&gt;15,"Justifique el Retraso",))))</f>
        <v xml:space="preserve">Felicitaciones </v>
      </c>
      <c r="AO52" s="201">
        <f t="shared" ref="AO52:AO54" ca="1" si="11">TODAY()</f>
        <v>43700</v>
      </c>
      <c r="AP52" s="227" t="s">
        <v>1429</v>
      </c>
      <c r="AQ52" s="199" t="s">
        <v>1219</v>
      </c>
    </row>
    <row r="53" spans="1:43" ht="135" x14ac:dyDescent="0.25">
      <c r="A53" s="151">
        <f t="shared" si="8"/>
        <v>42</v>
      </c>
      <c r="B53" s="150" t="s">
        <v>385</v>
      </c>
      <c r="C53" s="150" t="s">
        <v>17</v>
      </c>
      <c r="D53" s="188" t="str">
        <f>IF(ISERROR(VLOOKUP(C53,Base!$C$2:$C$34,1,FALSE)),"error",LOOKUP(C53,Base!$C$2:$C$34,Base!$D$2:$D$34))</f>
        <v>Gestión del Conocimiento</v>
      </c>
      <c r="E53" s="188" t="str">
        <f>IF(ISERROR(VLOOKUP(C53,Base!$C$2:$C$34,1,FALSE)),"error",LOOKUP(C53,Base!$C$2:$C$34,Base!$E$2:$E$34))</f>
        <v>Gestión del conocimiento e innovación</v>
      </c>
      <c r="F53" s="188" t="str">
        <f>IF(ISERROR(VLOOKUP(C53,Base!$C$2:$C$34,1,FALSE)),"error",LOOKUP(C53,Base!$C$2:$C$34,Base!$F$2:$F$34))</f>
        <v xml:space="preserve">Plan de Acción </v>
      </c>
      <c r="G53" s="188" t="str">
        <f>IF(ISERROR(VLOOKUP(C53,Base!$C$2:$C$34,1,FALSE)),"error",LOOKUP(C53,Base!$C$2:$C$34,Base!$G$2:$G$34))</f>
        <v xml:space="preserve">DC-Calidad de la Formación Académica </v>
      </c>
      <c r="H53" s="188" t="str">
        <f>IF(ISERROR(VLOOKUP(C53,Base!$C$2:$C$34,1,FALSE)),"error",LOOKUP(C53,Base!$C$2:$C$34,Base!$H$2:$H$34))</f>
        <v xml:space="preserve">Consolidar un Sistema de Aseguramiento de la Calidad Institucional que garantice una adecuada articulación entre los procesos académicos y administrativos necesarios para ampliar el impacto social de la Institución </v>
      </c>
      <c r="I53" s="150" t="s">
        <v>179</v>
      </c>
      <c r="J53" s="75" t="s">
        <v>226</v>
      </c>
      <c r="K53" s="150" t="s">
        <v>73</v>
      </c>
      <c r="L53" s="222" t="s">
        <v>1347</v>
      </c>
      <c r="M53" s="182" t="s">
        <v>579</v>
      </c>
      <c r="N53" s="182" t="s">
        <v>580</v>
      </c>
      <c r="O53" s="182" t="s">
        <v>581</v>
      </c>
      <c r="P53" s="182" t="s">
        <v>582</v>
      </c>
      <c r="Q53" s="182" t="s">
        <v>583</v>
      </c>
      <c r="R53" s="182" t="s">
        <v>581</v>
      </c>
      <c r="U53" s="182" t="s">
        <v>1348</v>
      </c>
      <c r="V53" s="77" t="s">
        <v>382</v>
      </c>
      <c r="W53" s="184">
        <v>2</v>
      </c>
      <c r="X53" s="186"/>
      <c r="Y53" s="228"/>
      <c r="Z53" s="229"/>
      <c r="AA53" s="230"/>
      <c r="AB53" s="230"/>
      <c r="AC53" s="231"/>
      <c r="AD53" s="232"/>
      <c r="AE53" s="233"/>
      <c r="AF53" s="232"/>
      <c r="AG53" s="233"/>
      <c r="AI53" s="184">
        <v>2</v>
      </c>
      <c r="AJ53" s="200">
        <v>100</v>
      </c>
      <c r="AK53" s="200">
        <v>100</v>
      </c>
      <c r="AL53" s="196" t="s">
        <v>1387</v>
      </c>
      <c r="AM53" s="196">
        <v>0</v>
      </c>
      <c r="AN53" s="198" t="str">
        <f t="shared" si="10"/>
        <v xml:space="preserve">Felicitaciones </v>
      </c>
      <c r="AO53" s="201">
        <f t="shared" ca="1" si="11"/>
        <v>43700</v>
      </c>
      <c r="AP53" s="227" t="s">
        <v>1428</v>
      </c>
      <c r="AQ53" s="199" t="s">
        <v>1219</v>
      </c>
    </row>
    <row r="54" spans="1:43" ht="135" x14ac:dyDescent="0.25">
      <c r="A54" s="151">
        <f t="shared" si="8"/>
        <v>43</v>
      </c>
      <c r="B54" s="150" t="s">
        <v>385</v>
      </c>
      <c r="C54" s="150" t="s">
        <v>17</v>
      </c>
      <c r="D54" s="188" t="str">
        <f>IF(ISERROR(VLOOKUP(C54,Base!$C$2:$C$34,1,FALSE)),"error",LOOKUP(C54,Base!$C$2:$C$34,Base!$D$2:$D$34))</f>
        <v>Gestión del Conocimiento</v>
      </c>
      <c r="E54" s="188" t="str">
        <f>IF(ISERROR(VLOOKUP(C54,Base!$C$2:$C$34,1,FALSE)),"error",LOOKUP(C54,Base!$C$2:$C$34,Base!$E$2:$E$34))</f>
        <v>Gestión del conocimiento e innovación</v>
      </c>
      <c r="F54" s="188" t="str">
        <f>IF(ISERROR(VLOOKUP(C54,Base!$C$2:$C$34,1,FALSE)),"error",LOOKUP(C54,Base!$C$2:$C$34,Base!$F$2:$F$34))</f>
        <v xml:space="preserve">Plan de Acción </v>
      </c>
      <c r="G54" s="188" t="str">
        <f>IF(ISERROR(VLOOKUP(C54,Base!$C$2:$C$34,1,FALSE)),"error",LOOKUP(C54,Base!$C$2:$C$34,Base!$G$2:$G$34))</f>
        <v xml:space="preserve">DC-Calidad de la Formación Académica </v>
      </c>
      <c r="H54" s="188" t="str">
        <f>IF(ISERROR(VLOOKUP(C54,Base!$C$2:$C$34,1,FALSE)),"error",LOOKUP(C54,Base!$C$2:$C$34,Base!$H$2:$H$34))</f>
        <v xml:space="preserve">Consolidar un Sistema de Aseguramiento de la Calidad Institucional que garantice una adecuada articulación entre los procesos académicos y administrativos necesarios para ampliar el impacto social de la Institución </v>
      </c>
      <c r="I54" s="150" t="s">
        <v>179</v>
      </c>
      <c r="J54" s="75" t="s">
        <v>228</v>
      </c>
      <c r="K54" s="150" t="s">
        <v>73</v>
      </c>
      <c r="L54" s="222" t="s">
        <v>1345</v>
      </c>
      <c r="M54" s="76" t="s">
        <v>955</v>
      </c>
      <c r="N54" s="76" t="s">
        <v>955</v>
      </c>
      <c r="O54" s="76" t="s">
        <v>581</v>
      </c>
      <c r="P54" s="76" t="s">
        <v>582</v>
      </c>
      <c r="Q54" s="76" t="s">
        <v>583</v>
      </c>
      <c r="R54" s="76" t="s">
        <v>581</v>
      </c>
      <c r="U54" s="182" t="s">
        <v>1346</v>
      </c>
      <c r="V54" s="77" t="s">
        <v>135</v>
      </c>
      <c r="W54" s="184">
        <v>100</v>
      </c>
      <c r="X54" s="186"/>
      <c r="AI54" s="184">
        <v>100</v>
      </c>
      <c r="AJ54" s="200">
        <v>100</v>
      </c>
      <c r="AK54" s="200">
        <v>100</v>
      </c>
      <c r="AL54" s="196" t="s">
        <v>1387</v>
      </c>
      <c r="AM54" s="196">
        <v>0</v>
      </c>
      <c r="AN54" s="198" t="str">
        <f t="shared" si="10"/>
        <v xml:space="preserve">Felicitaciones </v>
      </c>
      <c r="AO54" s="201">
        <f t="shared" ca="1" si="11"/>
        <v>43700</v>
      </c>
      <c r="AP54" s="227" t="s">
        <v>1427</v>
      </c>
      <c r="AQ54" s="199" t="s">
        <v>1219</v>
      </c>
    </row>
    <row r="55" spans="1:43" ht="45" x14ac:dyDescent="0.25">
      <c r="A55" s="151">
        <f t="shared" si="8"/>
        <v>44</v>
      </c>
      <c r="B55" s="150" t="s">
        <v>385</v>
      </c>
      <c r="C55" s="150" t="s">
        <v>17</v>
      </c>
      <c r="D55" s="188" t="str">
        <f>IF(ISERROR(VLOOKUP(C55,Base!$C$2:$C$34,1,FALSE)),"error",LOOKUP(C55,Base!$C$2:$C$34,Base!$D$2:$D$34))</f>
        <v>Gestión del Conocimiento</v>
      </c>
      <c r="E55" s="188" t="str">
        <f>IF(ISERROR(VLOOKUP(C55,Base!$C$2:$C$34,1,FALSE)),"error",LOOKUP(C55,Base!$C$2:$C$34,Base!$E$2:$E$34))</f>
        <v>Gestión del conocimiento e innovación</v>
      </c>
      <c r="F55" s="188" t="str">
        <f>IF(ISERROR(VLOOKUP(C55,Base!$C$2:$C$34,1,FALSE)),"error",LOOKUP(C55,Base!$C$2:$C$34,Base!$F$2:$F$34))</f>
        <v xml:space="preserve">Plan de Acción </v>
      </c>
      <c r="G55" s="188" t="str">
        <f>IF(ISERROR(VLOOKUP(C55,Base!$C$2:$C$34,1,FALSE)),"error",LOOKUP(C55,Base!$C$2:$C$34,Base!$G$2:$G$34))</f>
        <v xml:space="preserve">DC-Calidad de la Formación Académica </v>
      </c>
      <c r="H55" s="188" t="str">
        <f>IF(ISERROR(VLOOKUP(C55,Base!$C$2:$C$34,1,FALSE)),"error",LOOKUP(C55,Base!$C$2:$C$34,Base!$H$2:$H$34))</f>
        <v xml:space="preserve">Consolidar un Sistema de Aseguramiento de la Calidad Institucional que garantice una adecuada articulación entre los procesos académicos y administrativos necesarios para ampliar el impacto social de la Institución </v>
      </c>
      <c r="I55" s="150" t="s">
        <v>196</v>
      </c>
      <c r="J55" s="75" t="s">
        <v>237</v>
      </c>
      <c r="K55" s="150" t="s">
        <v>73</v>
      </c>
      <c r="L55" s="222" t="s">
        <v>1351</v>
      </c>
      <c r="M55" s="76" t="s">
        <v>955</v>
      </c>
      <c r="N55" s="76" t="s">
        <v>955</v>
      </c>
      <c r="O55" s="76" t="s">
        <v>581</v>
      </c>
      <c r="P55" s="76" t="s">
        <v>582</v>
      </c>
      <c r="Q55" s="76" t="s">
        <v>583</v>
      </c>
      <c r="R55" s="76" t="s">
        <v>581</v>
      </c>
      <c r="U55" s="78" t="s">
        <v>1357</v>
      </c>
      <c r="V55" s="77" t="s">
        <v>382</v>
      </c>
      <c r="W55" s="184">
        <v>1</v>
      </c>
      <c r="X55" s="186"/>
      <c r="AI55" s="182">
        <v>1</v>
      </c>
      <c r="AJ55" s="200">
        <v>100</v>
      </c>
      <c r="AK55" s="200">
        <v>100</v>
      </c>
      <c r="AL55" s="196" t="s">
        <v>1387</v>
      </c>
      <c r="AM55" s="196">
        <v>0</v>
      </c>
      <c r="AN55" s="198" t="str">
        <f t="shared" si="10"/>
        <v xml:space="preserve">Felicitaciones </v>
      </c>
      <c r="AO55" s="201"/>
      <c r="AP55" s="227" t="s">
        <v>1418</v>
      </c>
      <c r="AQ55" s="199" t="s">
        <v>1219</v>
      </c>
    </row>
    <row r="56" spans="1:43" ht="56.25" x14ac:dyDescent="0.25">
      <c r="A56" s="151">
        <f t="shared" si="8"/>
        <v>45</v>
      </c>
      <c r="B56" s="150" t="s">
        <v>385</v>
      </c>
      <c r="C56" s="150" t="s">
        <v>17</v>
      </c>
      <c r="D56" s="188" t="str">
        <f>IF(ISERROR(VLOOKUP(C56,Base!$C$2:$C$34,1,FALSE)),"error",LOOKUP(C56,Base!$C$2:$C$34,Base!$D$2:$D$34))</f>
        <v>Gestión del Conocimiento</v>
      </c>
      <c r="E56" s="188" t="str">
        <f>IF(ISERROR(VLOOKUP(C56,Base!$C$2:$C$34,1,FALSE)),"error",LOOKUP(C56,Base!$C$2:$C$34,Base!$E$2:$E$34))</f>
        <v>Gestión del conocimiento e innovación</v>
      </c>
      <c r="F56" s="188" t="str">
        <f>IF(ISERROR(VLOOKUP(C56,Base!$C$2:$C$34,1,FALSE)),"error",LOOKUP(C56,Base!$C$2:$C$34,Base!$F$2:$F$34))</f>
        <v xml:space="preserve">Plan de Acción </v>
      </c>
      <c r="G56" s="188" t="str">
        <f>IF(ISERROR(VLOOKUP(C56,Base!$C$2:$C$34,1,FALSE)),"error",LOOKUP(C56,Base!$C$2:$C$34,Base!$G$2:$G$34))</f>
        <v xml:space="preserve">DC-Calidad de la Formación Académica </v>
      </c>
      <c r="H56" s="188" t="str">
        <f>IF(ISERROR(VLOOKUP(C56,Base!$C$2:$C$34,1,FALSE)),"error",LOOKUP(C56,Base!$C$2:$C$34,Base!$H$2:$H$34))</f>
        <v xml:space="preserve">Consolidar un Sistema de Aseguramiento de la Calidad Institucional que garantice una adecuada articulación entre los procesos académicos y administrativos necesarios para ampliar el impacto social de la Institución </v>
      </c>
      <c r="I56" s="150" t="s">
        <v>196</v>
      </c>
      <c r="J56" s="75" t="s">
        <v>237</v>
      </c>
      <c r="K56" s="150" t="s">
        <v>73</v>
      </c>
      <c r="L56" s="222" t="s">
        <v>1352</v>
      </c>
      <c r="M56" s="76" t="s">
        <v>955</v>
      </c>
      <c r="N56" s="76" t="s">
        <v>955</v>
      </c>
      <c r="O56" s="76" t="s">
        <v>581</v>
      </c>
      <c r="P56" s="76" t="s">
        <v>582</v>
      </c>
      <c r="Q56" s="76" t="s">
        <v>583</v>
      </c>
      <c r="R56" s="76" t="s">
        <v>581</v>
      </c>
      <c r="U56" s="78" t="s">
        <v>1358</v>
      </c>
      <c r="V56" s="77" t="s">
        <v>382</v>
      </c>
      <c r="W56" s="184">
        <v>2</v>
      </c>
      <c r="X56" s="186"/>
      <c r="AI56" s="182">
        <v>3</v>
      </c>
      <c r="AJ56" s="200">
        <v>100</v>
      </c>
      <c r="AK56" s="200">
        <v>100</v>
      </c>
      <c r="AL56" s="196" t="s">
        <v>1387</v>
      </c>
      <c r="AM56" s="196">
        <v>0</v>
      </c>
      <c r="AN56" s="198" t="str">
        <f t="shared" si="10"/>
        <v xml:space="preserve">Felicitaciones </v>
      </c>
      <c r="AO56" s="201"/>
      <c r="AP56" s="227" t="s">
        <v>1419</v>
      </c>
      <c r="AQ56" s="199" t="s">
        <v>1219</v>
      </c>
    </row>
    <row r="57" spans="1:43" ht="56.25" x14ac:dyDescent="0.25">
      <c r="A57" s="151">
        <f t="shared" si="8"/>
        <v>46</v>
      </c>
      <c r="B57" s="150" t="s">
        <v>385</v>
      </c>
      <c r="C57" s="150" t="s">
        <v>17</v>
      </c>
      <c r="D57" s="188" t="str">
        <f>IF(ISERROR(VLOOKUP(C57,Base!$C$2:$C$34,1,FALSE)),"error",LOOKUP(C57,Base!$C$2:$C$34,Base!$D$2:$D$34))</f>
        <v>Gestión del Conocimiento</v>
      </c>
      <c r="E57" s="188" t="str">
        <f>IF(ISERROR(VLOOKUP(C57,Base!$C$2:$C$34,1,FALSE)),"error",LOOKUP(C57,Base!$C$2:$C$34,Base!$E$2:$E$34))</f>
        <v>Gestión del conocimiento e innovación</v>
      </c>
      <c r="F57" s="188" t="str">
        <f>IF(ISERROR(VLOOKUP(C57,Base!$C$2:$C$34,1,FALSE)),"error",LOOKUP(C57,Base!$C$2:$C$34,Base!$F$2:$F$34))</f>
        <v xml:space="preserve">Plan de Acción </v>
      </c>
      <c r="G57" s="188" t="str">
        <f>IF(ISERROR(VLOOKUP(C57,Base!$C$2:$C$34,1,FALSE)),"error",LOOKUP(C57,Base!$C$2:$C$34,Base!$G$2:$G$34))</f>
        <v xml:space="preserve">DC-Calidad de la Formación Académica </v>
      </c>
      <c r="H57" s="188" t="str">
        <f>IF(ISERROR(VLOOKUP(C57,Base!$C$2:$C$34,1,FALSE)),"error",LOOKUP(C57,Base!$C$2:$C$34,Base!$H$2:$H$34))</f>
        <v xml:space="preserve">Consolidar un Sistema de Aseguramiento de la Calidad Institucional que garantice una adecuada articulación entre los procesos académicos y administrativos necesarios para ampliar el impacto social de la Institución </v>
      </c>
      <c r="I57" s="150" t="s">
        <v>196</v>
      </c>
      <c r="J57" s="75" t="s">
        <v>237</v>
      </c>
      <c r="K57" s="150" t="s">
        <v>73</v>
      </c>
      <c r="L57" s="222" t="s">
        <v>1353</v>
      </c>
      <c r="M57" s="76" t="s">
        <v>955</v>
      </c>
      <c r="N57" s="76" t="s">
        <v>955</v>
      </c>
      <c r="O57" s="76" t="s">
        <v>581</v>
      </c>
      <c r="P57" s="76" t="s">
        <v>582</v>
      </c>
      <c r="Q57" s="76" t="s">
        <v>583</v>
      </c>
      <c r="R57" s="76" t="s">
        <v>581</v>
      </c>
      <c r="U57" s="78" t="s">
        <v>1359</v>
      </c>
      <c r="V57" s="77" t="s">
        <v>382</v>
      </c>
      <c r="W57" s="184">
        <v>2</v>
      </c>
      <c r="X57" s="186"/>
      <c r="AI57" s="182">
        <v>2</v>
      </c>
      <c r="AJ57" s="200">
        <v>100</v>
      </c>
      <c r="AK57" s="200">
        <v>100</v>
      </c>
      <c r="AL57" s="196" t="s">
        <v>1387</v>
      </c>
      <c r="AM57" s="196">
        <v>0</v>
      </c>
      <c r="AN57" s="198" t="str">
        <f t="shared" si="10"/>
        <v xml:space="preserve">Felicitaciones </v>
      </c>
      <c r="AO57" s="201"/>
      <c r="AP57" s="227" t="s">
        <v>1420</v>
      </c>
      <c r="AQ57" s="199" t="s">
        <v>1219</v>
      </c>
    </row>
    <row r="58" spans="1:43" ht="45" x14ac:dyDescent="0.25">
      <c r="A58" s="151">
        <f t="shared" si="8"/>
        <v>47</v>
      </c>
      <c r="B58" s="150" t="s">
        <v>385</v>
      </c>
      <c r="C58" s="150" t="s">
        <v>17</v>
      </c>
      <c r="D58" s="188" t="str">
        <f>IF(ISERROR(VLOOKUP(C58,Base!$C$2:$C$34,1,FALSE)),"error",LOOKUP(C58,Base!$C$2:$C$34,Base!$D$2:$D$34))</f>
        <v>Gestión del Conocimiento</v>
      </c>
      <c r="E58" s="188" t="str">
        <f>IF(ISERROR(VLOOKUP(C58,Base!$C$2:$C$34,1,FALSE)),"error",LOOKUP(C58,Base!$C$2:$C$34,Base!$E$2:$E$34))</f>
        <v>Gestión del conocimiento e innovación</v>
      </c>
      <c r="F58" s="188" t="str">
        <f>IF(ISERROR(VLOOKUP(C58,Base!$C$2:$C$34,1,FALSE)),"error",LOOKUP(C58,Base!$C$2:$C$34,Base!$F$2:$F$34))</f>
        <v xml:space="preserve">Plan de Acción </v>
      </c>
      <c r="G58" s="188" t="str">
        <f>IF(ISERROR(VLOOKUP(C58,Base!$C$2:$C$34,1,FALSE)),"error",LOOKUP(C58,Base!$C$2:$C$34,Base!$G$2:$G$34))</f>
        <v xml:space="preserve">DC-Calidad de la Formación Académica </v>
      </c>
      <c r="H58" s="188" t="str">
        <f>IF(ISERROR(VLOOKUP(C58,Base!$C$2:$C$34,1,FALSE)),"error",LOOKUP(C58,Base!$C$2:$C$34,Base!$H$2:$H$34))</f>
        <v xml:space="preserve">Consolidar un Sistema de Aseguramiento de la Calidad Institucional que garantice una adecuada articulación entre los procesos académicos y administrativos necesarios para ampliar el impacto social de la Institución </v>
      </c>
      <c r="I58" s="150" t="s">
        <v>196</v>
      </c>
      <c r="J58" s="75" t="s">
        <v>237</v>
      </c>
      <c r="K58" s="150" t="s">
        <v>73</v>
      </c>
      <c r="L58" s="222" t="s">
        <v>1354</v>
      </c>
      <c r="M58" s="76" t="s">
        <v>955</v>
      </c>
      <c r="N58" s="76" t="s">
        <v>955</v>
      </c>
      <c r="O58" s="76" t="s">
        <v>581</v>
      </c>
      <c r="P58" s="76" t="s">
        <v>582</v>
      </c>
      <c r="Q58" s="76" t="s">
        <v>583</v>
      </c>
      <c r="R58" s="76" t="s">
        <v>581</v>
      </c>
      <c r="U58" s="78" t="s">
        <v>1360</v>
      </c>
      <c r="V58" s="77" t="s">
        <v>382</v>
      </c>
      <c r="W58" s="184">
        <v>1</v>
      </c>
      <c r="X58" s="186"/>
      <c r="AI58" s="182">
        <v>3</v>
      </c>
      <c r="AJ58" s="200">
        <v>100</v>
      </c>
      <c r="AK58" s="200">
        <v>100</v>
      </c>
      <c r="AL58" s="196" t="s">
        <v>1387</v>
      </c>
      <c r="AM58" s="196">
        <v>0</v>
      </c>
      <c r="AN58" s="198" t="str">
        <f t="shared" si="10"/>
        <v xml:space="preserve">Felicitaciones </v>
      </c>
      <c r="AO58" s="201"/>
      <c r="AP58" s="227" t="s">
        <v>1421</v>
      </c>
      <c r="AQ58" s="199" t="s">
        <v>1219</v>
      </c>
    </row>
    <row r="59" spans="1:43" ht="67.5" x14ac:dyDescent="0.25">
      <c r="A59" s="151">
        <f t="shared" si="8"/>
        <v>48</v>
      </c>
      <c r="B59" s="150" t="s">
        <v>385</v>
      </c>
      <c r="C59" s="150" t="s">
        <v>17</v>
      </c>
      <c r="D59" s="188" t="str">
        <f>IF(ISERROR(VLOOKUP(C59,Base!$C$2:$C$34,1,FALSE)),"error",LOOKUP(C59,Base!$C$2:$C$34,Base!$D$2:$D$34))</f>
        <v>Gestión del Conocimiento</v>
      </c>
      <c r="E59" s="188" t="str">
        <f>IF(ISERROR(VLOOKUP(C59,Base!$C$2:$C$34,1,FALSE)),"error",LOOKUP(C59,Base!$C$2:$C$34,Base!$E$2:$E$34))</f>
        <v>Gestión del conocimiento e innovación</v>
      </c>
      <c r="F59" s="188" t="str">
        <f>IF(ISERROR(VLOOKUP(C59,Base!$C$2:$C$34,1,FALSE)),"error",LOOKUP(C59,Base!$C$2:$C$34,Base!$F$2:$F$34))</f>
        <v xml:space="preserve">Plan de Acción </v>
      </c>
      <c r="G59" s="188" t="str">
        <f>IF(ISERROR(VLOOKUP(C59,Base!$C$2:$C$34,1,FALSE)),"error",LOOKUP(C59,Base!$C$2:$C$34,Base!$G$2:$G$34))</f>
        <v xml:space="preserve">DC-Calidad de la Formación Académica </v>
      </c>
      <c r="H59" s="188" t="str">
        <f>IF(ISERROR(VLOOKUP(C59,Base!$C$2:$C$34,1,FALSE)),"error",LOOKUP(C59,Base!$C$2:$C$34,Base!$H$2:$H$34))</f>
        <v xml:space="preserve">Consolidar un Sistema de Aseguramiento de la Calidad Institucional que garantice una adecuada articulación entre los procesos académicos y administrativos necesarios para ampliar el impacto social de la Institución </v>
      </c>
      <c r="I59" s="150" t="s">
        <v>196</v>
      </c>
      <c r="J59" s="75" t="s">
        <v>237</v>
      </c>
      <c r="K59" s="150" t="s">
        <v>73</v>
      </c>
      <c r="L59" s="222" t="s">
        <v>1355</v>
      </c>
      <c r="M59" s="76" t="s">
        <v>955</v>
      </c>
      <c r="N59" s="76" t="s">
        <v>955</v>
      </c>
      <c r="O59" s="76" t="s">
        <v>581</v>
      </c>
      <c r="P59" s="76" t="s">
        <v>582</v>
      </c>
      <c r="Q59" s="76" t="s">
        <v>583</v>
      </c>
      <c r="R59" s="76" t="s">
        <v>581</v>
      </c>
      <c r="U59" s="78" t="s">
        <v>1361</v>
      </c>
      <c r="V59" s="77" t="s">
        <v>382</v>
      </c>
      <c r="W59" s="184">
        <v>7</v>
      </c>
      <c r="X59" s="186"/>
      <c r="AI59" s="182">
        <v>7</v>
      </c>
      <c r="AJ59" s="200">
        <v>100</v>
      </c>
      <c r="AK59" s="200">
        <v>100</v>
      </c>
      <c r="AL59" s="196" t="s">
        <v>1387</v>
      </c>
      <c r="AM59" s="196">
        <v>0</v>
      </c>
      <c r="AN59" s="198" t="str">
        <f t="shared" si="10"/>
        <v xml:space="preserve">Felicitaciones </v>
      </c>
      <c r="AO59" s="201"/>
      <c r="AP59" s="199" t="s">
        <v>1422</v>
      </c>
      <c r="AQ59" s="199" t="s">
        <v>1219</v>
      </c>
    </row>
    <row r="60" spans="1:43" ht="45" x14ac:dyDescent="0.25">
      <c r="A60" s="151">
        <f t="shared" si="8"/>
        <v>49</v>
      </c>
      <c r="B60" s="150" t="s">
        <v>385</v>
      </c>
      <c r="C60" s="150" t="s">
        <v>17</v>
      </c>
      <c r="D60" s="188" t="str">
        <f>IF(ISERROR(VLOOKUP(C60,Base!$C$2:$C$34,1,FALSE)),"error",LOOKUP(C60,Base!$C$2:$C$34,Base!$D$2:$D$34))</f>
        <v>Gestión del Conocimiento</v>
      </c>
      <c r="E60" s="188" t="str">
        <f>IF(ISERROR(VLOOKUP(C60,Base!$C$2:$C$34,1,FALSE)),"error",LOOKUP(C60,Base!$C$2:$C$34,Base!$E$2:$E$34))</f>
        <v>Gestión del conocimiento e innovación</v>
      </c>
      <c r="F60" s="188" t="str">
        <f>IF(ISERROR(VLOOKUP(C60,Base!$C$2:$C$34,1,FALSE)),"error",LOOKUP(C60,Base!$C$2:$C$34,Base!$F$2:$F$34))</f>
        <v xml:space="preserve">Plan de Acción </v>
      </c>
      <c r="G60" s="188" t="str">
        <f>IF(ISERROR(VLOOKUP(C60,Base!$C$2:$C$34,1,FALSE)),"error",LOOKUP(C60,Base!$C$2:$C$34,Base!$G$2:$G$34))</f>
        <v xml:space="preserve">DC-Calidad de la Formación Académica </v>
      </c>
      <c r="H60" s="188" t="str">
        <f>IF(ISERROR(VLOOKUP(C60,Base!$C$2:$C$34,1,FALSE)),"error",LOOKUP(C60,Base!$C$2:$C$34,Base!$H$2:$H$34))</f>
        <v xml:space="preserve">Consolidar un Sistema de Aseguramiento de la Calidad Institucional que garantice una adecuada articulación entre los procesos académicos y administrativos necesarios para ampliar el impacto social de la Institución </v>
      </c>
      <c r="I60" s="150" t="s">
        <v>196</v>
      </c>
      <c r="J60" s="75" t="s">
        <v>237</v>
      </c>
      <c r="K60" s="150" t="s">
        <v>73</v>
      </c>
      <c r="L60" s="222" t="s">
        <v>1356</v>
      </c>
      <c r="M60" s="76" t="s">
        <v>955</v>
      </c>
      <c r="N60" s="76" t="s">
        <v>955</v>
      </c>
      <c r="O60" s="76" t="s">
        <v>581</v>
      </c>
      <c r="P60" s="76" t="s">
        <v>582</v>
      </c>
      <c r="Q60" s="76" t="s">
        <v>583</v>
      </c>
      <c r="R60" s="76" t="s">
        <v>581</v>
      </c>
      <c r="U60" s="78" t="s">
        <v>1362</v>
      </c>
      <c r="V60" s="77" t="s">
        <v>382</v>
      </c>
      <c r="W60" s="184">
        <v>1</v>
      </c>
      <c r="X60" s="186"/>
      <c r="AI60" s="182">
        <v>1</v>
      </c>
      <c r="AJ60" s="200">
        <v>100</v>
      </c>
      <c r="AK60" s="200">
        <v>100</v>
      </c>
      <c r="AL60" s="196" t="s">
        <v>1387</v>
      </c>
      <c r="AM60" s="196">
        <v>0</v>
      </c>
      <c r="AN60" s="198" t="str">
        <f t="shared" si="10"/>
        <v xml:space="preserve">Felicitaciones </v>
      </c>
      <c r="AO60" s="201"/>
      <c r="AP60" s="227" t="s">
        <v>1423</v>
      </c>
      <c r="AQ60" s="199" t="s">
        <v>1219</v>
      </c>
    </row>
    <row r="61" spans="1:43" ht="68.25" customHeight="1" x14ac:dyDescent="0.25">
      <c r="A61" s="151">
        <f t="shared" si="8"/>
        <v>50</v>
      </c>
      <c r="B61" s="150" t="s">
        <v>385</v>
      </c>
      <c r="C61" s="150" t="s">
        <v>17</v>
      </c>
      <c r="D61" s="188" t="str">
        <f>IF(ISERROR(VLOOKUP(C61,Base!$C$2:$C$34,1,FALSE)),"error",LOOKUP(C61,Base!$C$2:$C$34,Base!$D$2:$D$34))</f>
        <v>Gestión del Conocimiento</v>
      </c>
      <c r="E61" s="188" t="str">
        <f>IF(ISERROR(VLOOKUP(C61,Base!$C$2:$C$34,1,FALSE)),"error",LOOKUP(C61,Base!$C$2:$C$34,Base!$E$2:$E$34))</f>
        <v>Gestión del conocimiento e innovación</v>
      </c>
      <c r="F61" s="188" t="str">
        <f>IF(ISERROR(VLOOKUP(C61,Base!$C$2:$C$34,1,FALSE)),"error",LOOKUP(C61,Base!$C$2:$C$34,Base!$F$2:$F$34))</f>
        <v xml:space="preserve">Plan de Acción </v>
      </c>
      <c r="G61" s="188" t="str">
        <f>IF(ISERROR(VLOOKUP(C61,Base!$C$2:$C$34,1,FALSE)),"error",LOOKUP(C61,Base!$C$2:$C$34,Base!$G$2:$G$34))</f>
        <v xml:space="preserve">DC-Calidad de la Formación Académica </v>
      </c>
      <c r="H61" s="188" t="str">
        <f>IF(ISERROR(VLOOKUP(C61,Base!$C$2:$C$34,1,FALSE)),"error",LOOKUP(C61,Base!$C$2:$C$34,Base!$H$2:$H$34))</f>
        <v xml:space="preserve">Consolidar un Sistema de Aseguramiento de la Calidad Institucional que garantice una adecuada articulación entre los procesos académicos y administrativos necesarios para ampliar el impacto social de la Institución </v>
      </c>
      <c r="I61" s="150" t="s">
        <v>198</v>
      </c>
      <c r="J61" s="75" t="s">
        <v>239</v>
      </c>
      <c r="K61" s="150" t="s">
        <v>73</v>
      </c>
      <c r="L61" s="222" t="s">
        <v>1363</v>
      </c>
      <c r="M61" s="76" t="s">
        <v>955</v>
      </c>
      <c r="N61" s="76" t="s">
        <v>955</v>
      </c>
      <c r="O61" s="76" t="s">
        <v>581</v>
      </c>
      <c r="P61" s="76" t="s">
        <v>582</v>
      </c>
      <c r="Q61" s="76" t="s">
        <v>583</v>
      </c>
      <c r="R61" s="76" t="s">
        <v>581</v>
      </c>
      <c r="S61" s="145" t="s">
        <v>1362</v>
      </c>
      <c r="U61" s="78" t="s">
        <v>1366</v>
      </c>
      <c r="V61" s="77" t="s">
        <v>382</v>
      </c>
      <c r="W61" s="184">
        <v>1</v>
      </c>
      <c r="X61" s="186"/>
      <c r="AI61" s="182">
        <v>2</v>
      </c>
      <c r="AJ61" s="200">
        <v>100</v>
      </c>
      <c r="AK61" s="200">
        <v>100</v>
      </c>
      <c r="AL61" s="196" t="s">
        <v>1387</v>
      </c>
      <c r="AM61" s="196">
        <v>0</v>
      </c>
      <c r="AN61" s="198" t="str">
        <f t="shared" si="10"/>
        <v xml:space="preserve">Felicitaciones </v>
      </c>
      <c r="AO61" s="201"/>
      <c r="AP61" s="227" t="s">
        <v>1424</v>
      </c>
      <c r="AQ61" s="199" t="s">
        <v>1219</v>
      </c>
    </row>
    <row r="62" spans="1:43" ht="106.5" customHeight="1" x14ac:dyDescent="0.25">
      <c r="A62" s="151">
        <f t="shared" si="8"/>
        <v>51</v>
      </c>
      <c r="B62" s="150" t="s">
        <v>385</v>
      </c>
      <c r="C62" s="150" t="s">
        <v>17</v>
      </c>
      <c r="D62" s="188" t="str">
        <f>IF(ISERROR(VLOOKUP(C62,Base!$C$2:$C$34,1,FALSE)),"error",LOOKUP(C62,Base!$C$2:$C$34,Base!$D$2:$D$34))</f>
        <v>Gestión del Conocimiento</v>
      </c>
      <c r="E62" s="188" t="str">
        <f>IF(ISERROR(VLOOKUP(C62,Base!$C$2:$C$34,1,FALSE)),"error",LOOKUP(C62,Base!$C$2:$C$34,Base!$E$2:$E$34))</f>
        <v>Gestión del conocimiento e innovación</v>
      </c>
      <c r="F62" s="188" t="str">
        <f>IF(ISERROR(VLOOKUP(C62,Base!$C$2:$C$34,1,FALSE)),"error",LOOKUP(C62,Base!$C$2:$C$34,Base!$F$2:$F$34))</f>
        <v xml:space="preserve">Plan de Acción </v>
      </c>
      <c r="G62" s="188" t="str">
        <f>IF(ISERROR(VLOOKUP(C62,Base!$C$2:$C$34,1,FALSE)),"error",LOOKUP(C62,Base!$C$2:$C$34,Base!$G$2:$G$34))</f>
        <v xml:space="preserve">DC-Calidad de la Formación Académica </v>
      </c>
      <c r="H62" s="188" t="str">
        <f>IF(ISERROR(VLOOKUP(C62,Base!$C$2:$C$34,1,FALSE)),"error",LOOKUP(C62,Base!$C$2:$C$34,Base!$H$2:$H$34))</f>
        <v xml:space="preserve">Consolidar un Sistema de Aseguramiento de la Calidad Institucional que garantice una adecuada articulación entre los procesos académicos y administrativos necesarios para ampliar el impacto social de la Institución </v>
      </c>
      <c r="I62" s="150" t="s">
        <v>198</v>
      </c>
      <c r="J62" s="75" t="s">
        <v>240</v>
      </c>
      <c r="K62" s="150" t="s">
        <v>73</v>
      </c>
      <c r="L62" s="222" t="s">
        <v>1364</v>
      </c>
      <c r="M62" s="76" t="s">
        <v>955</v>
      </c>
      <c r="N62" s="76" t="s">
        <v>955</v>
      </c>
      <c r="O62" s="76" t="s">
        <v>581</v>
      </c>
      <c r="P62" s="76" t="s">
        <v>582</v>
      </c>
      <c r="Q62" s="76" t="s">
        <v>583</v>
      </c>
      <c r="R62" s="76" t="s">
        <v>581</v>
      </c>
      <c r="S62" s="145" t="s">
        <v>1362</v>
      </c>
      <c r="U62" s="78" t="s">
        <v>1367</v>
      </c>
      <c r="V62" s="77" t="s">
        <v>382</v>
      </c>
      <c r="W62" s="184">
        <v>3</v>
      </c>
      <c r="X62" s="186"/>
      <c r="AI62" s="182">
        <v>3</v>
      </c>
      <c r="AJ62" s="200">
        <v>100</v>
      </c>
      <c r="AK62" s="200">
        <v>100</v>
      </c>
      <c r="AL62" s="196" t="s">
        <v>1387</v>
      </c>
      <c r="AM62" s="196">
        <v>0</v>
      </c>
      <c r="AN62" s="198" t="str">
        <f t="shared" si="10"/>
        <v xml:space="preserve">Felicitaciones </v>
      </c>
      <c r="AO62" s="201"/>
      <c r="AP62" s="227" t="s">
        <v>1425</v>
      </c>
      <c r="AQ62" s="199" t="s">
        <v>1219</v>
      </c>
    </row>
    <row r="63" spans="1:43" ht="93" customHeight="1" x14ac:dyDescent="0.25">
      <c r="A63" s="151">
        <f t="shared" si="8"/>
        <v>52</v>
      </c>
      <c r="B63" s="150" t="s">
        <v>385</v>
      </c>
      <c r="C63" s="150" t="s">
        <v>17</v>
      </c>
      <c r="D63" s="188" t="str">
        <f>IF(ISERROR(VLOOKUP(C63,Base!$C$2:$C$34,1,FALSE)),"error",LOOKUP(C63,Base!$C$2:$C$34,Base!$D$2:$D$34))</f>
        <v>Gestión del Conocimiento</v>
      </c>
      <c r="E63" s="188" t="str">
        <f>IF(ISERROR(VLOOKUP(C63,Base!$C$2:$C$34,1,FALSE)),"error",LOOKUP(C63,Base!$C$2:$C$34,Base!$E$2:$E$34))</f>
        <v>Gestión del conocimiento e innovación</v>
      </c>
      <c r="F63" s="188" t="str">
        <f>IF(ISERROR(VLOOKUP(C63,Base!$C$2:$C$34,1,FALSE)),"error",LOOKUP(C63,Base!$C$2:$C$34,Base!$F$2:$F$34))</f>
        <v xml:space="preserve">Plan de Acción </v>
      </c>
      <c r="G63" s="188" t="str">
        <f>IF(ISERROR(VLOOKUP(C63,Base!$C$2:$C$34,1,FALSE)),"error",LOOKUP(C63,Base!$C$2:$C$34,Base!$G$2:$G$34))</f>
        <v xml:space="preserve">DC-Calidad de la Formación Académica </v>
      </c>
      <c r="H63" s="188" t="str">
        <f>IF(ISERROR(VLOOKUP(C63,Base!$C$2:$C$34,1,FALSE)),"error",LOOKUP(C63,Base!$C$2:$C$34,Base!$H$2:$H$34))</f>
        <v xml:space="preserve">Consolidar un Sistema de Aseguramiento de la Calidad Institucional que garantice una adecuada articulación entre los procesos académicos y administrativos necesarios para ampliar el impacto social de la Institución </v>
      </c>
      <c r="I63" s="150" t="s">
        <v>198</v>
      </c>
      <c r="J63" s="75" t="s">
        <v>241</v>
      </c>
      <c r="K63" s="150" t="s">
        <v>73</v>
      </c>
      <c r="L63" s="222" t="s">
        <v>1365</v>
      </c>
      <c r="M63" s="76" t="s">
        <v>955</v>
      </c>
      <c r="N63" s="76" t="s">
        <v>955</v>
      </c>
      <c r="O63" s="76" t="s">
        <v>581</v>
      </c>
      <c r="P63" s="76" t="s">
        <v>582</v>
      </c>
      <c r="Q63" s="76" t="s">
        <v>583</v>
      </c>
      <c r="R63" s="76" t="s">
        <v>581</v>
      </c>
      <c r="S63" s="145" t="s">
        <v>1362</v>
      </c>
      <c r="U63" s="78" t="s">
        <v>1368</v>
      </c>
      <c r="V63" s="77" t="s">
        <v>382</v>
      </c>
      <c r="W63" s="184">
        <v>4</v>
      </c>
      <c r="X63" s="186"/>
      <c r="AI63" s="182">
        <v>4</v>
      </c>
      <c r="AJ63" s="200">
        <v>100</v>
      </c>
      <c r="AK63" s="200">
        <v>100</v>
      </c>
      <c r="AL63" s="196" t="s">
        <v>1387</v>
      </c>
      <c r="AM63" s="196">
        <v>0</v>
      </c>
      <c r="AN63" s="198" t="str">
        <f t="shared" si="10"/>
        <v xml:space="preserve">Felicitaciones </v>
      </c>
      <c r="AO63" s="201"/>
      <c r="AP63" s="227" t="s">
        <v>1426</v>
      </c>
      <c r="AQ63" s="199" t="s">
        <v>1219</v>
      </c>
    </row>
    <row r="64" spans="1:43" ht="49.5" customHeight="1" x14ac:dyDescent="0.25">
      <c r="A64" s="151">
        <f t="shared" si="8"/>
        <v>53</v>
      </c>
      <c r="B64" s="150" t="s">
        <v>385</v>
      </c>
      <c r="C64" s="150" t="s">
        <v>18</v>
      </c>
      <c r="D64" s="188" t="str">
        <f>IF(ISERROR(VLOOKUP(C64,Base!$C$2:$C$34,1,FALSE)),"error",LOOKUP(C64,Base!$C$2:$C$34,Base!$D$2:$D$34))</f>
        <v>Gestión del Conocimiento</v>
      </c>
      <c r="E64" s="188" t="str">
        <f>IF(ISERROR(VLOOKUP(C64,Base!$C$2:$C$34,1,FALSE)),"error",LOOKUP(C64,Base!$C$2:$C$34,Base!$E$2:$E$34))</f>
        <v>Gestión del conocimiento e innovación</v>
      </c>
      <c r="F64" s="188" t="str">
        <f>IF(ISERROR(VLOOKUP(C64,Base!$C$2:$C$34,1,FALSE)),"error",LOOKUP(C64,Base!$C$2:$C$34,Base!$F$2:$F$34))</f>
        <v xml:space="preserve">Plan de Acción </v>
      </c>
      <c r="G64" s="188" t="str">
        <f>IF(ISERROR(VLOOKUP(C64,Base!$C$2:$C$34,1,FALSE)),"error",LOOKUP(C64,Base!$C$2:$C$34,Base!$G$2:$G$34))</f>
        <v xml:space="preserve">DC-Calidad de la Formación Académica </v>
      </c>
      <c r="H64" s="188" t="str">
        <f>IF(ISERROR(VLOOKUP(C64,Base!$C$2:$C$34,1,FALSE)),"error",LOOKUP(C64,Base!$C$2:$C$34,Base!$H$2:$H$34))</f>
        <v xml:space="preserve">Consolidar un Sistema de Aseguramiento de la Calidad Institucional que garantice una adecuada articulación entre los procesos académicos y administrativos necesarios para ampliar el impacto social de la Institución </v>
      </c>
      <c r="I64" s="150" t="s">
        <v>195</v>
      </c>
      <c r="J64" s="75" t="s">
        <v>220</v>
      </c>
      <c r="K64" s="150" t="s">
        <v>73</v>
      </c>
      <c r="L64" s="181" t="s">
        <v>1689</v>
      </c>
      <c r="M64" s="76" t="s">
        <v>955</v>
      </c>
      <c r="N64" s="76" t="s">
        <v>955</v>
      </c>
      <c r="O64" s="76" t="s">
        <v>581</v>
      </c>
      <c r="P64" s="76" t="s">
        <v>582</v>
      </c>
      <c r="Q64" s="76" t="s">
        <v>583</v>
      </c>
      <c r="R64" s="76" t="s">
        <v>581</v>
      </c>
      <c r="S64" s="78" t="s">
        <v>1368</v>
      </c>
      <c r="T64" s="183" t="s">
        <v>382</v>
      </c>
      <c r="U64" s="184" t="s">
        <v>1690</v>
      </c>
      <c r="V64" s="77" t="s">
        <v>1691</v>
      </c>
      <c r="W64" s="223">
        <v>3</v>
      </c>
      <c r="X64" s="186"/>
      <c r="Y64" s="182"/>
      <c r="Z64" s="186"/>
      <c r="AA64" s="200"/>
      <c r="AB64" s="200"/>
      <c r="AC64" s="196"/>
      <c r="AD64" s="199"/>
      <c r="AE64" s="198"/>
      <c r="AF64" s="199"/>
      <c r="AG64" s="198"/>
      <c r="AI64" s="182"/>
      <c r="AJ64" s="239">
        <v>0.33</v>
      </c>
      <c r="AK64" s="239">
        <v>0.33</v>
      </c>
      <c r="AL64" s="196" t="s">
        <v>1396</v>
      </c>
      <c r="AM64" s="196">
        <v>30</v>
      </c>
      <c r="AN64" s="198" t="str">
        <f t="shared" si="10"/>
        <v>Justifique el Retraso</v>
      </c>
      <c r="AO64" s="201">
        <f t="shared" ref="AO64:AO75" ca="1" si="12">TODAY()</f>
        <v>43700</v>
      </c>
      <c r="AP64" s="199" t="s">
        <v>1706</v>
      </c>
      <c r="AQ64" s="199" t="s">
        <v>1218</v>
      </c>
    </row>
    <row r="65" spans="1:43" ht="45" x14ac:dyDescent="0.25">
      <c r="A65" s="151">
        <f t="shared" si="8"/>
        <v>54</v>
      </c>
      <c r="B65" s="150" t="s">
        <v>385</v>
      </c>
      <c r="C65" s="150" t="s">
        <v>18</v>
      </c>
      <c r="D65" s="188" t="str">
        <f>IF(ISERROR(VLOOKUP(C65,Base!$C$2:$C$34,1,FALSE)),"error",LOOKUP(C65,Base!$C$2:$C$34,Base!$D$2:$D$34))</f>
        <v>Gestión del Conocimiento</v>
      </c>
      <c r="E65" s="188" t="str">
        <f>IF(ISERROR(VLOOKUP(C65,Base!$C$2:$C$34,1,FALSE)),"error",LOOKUP(C65,Base!$C$2:$C$34,Base!$E$2:$E$34))</f>
        <v>Gestión del conocimiento e innovación</v>
      </c>
      <c r="F65" s="188" t="str">
        <f>IF(ISERROR(VLOOKUP(C65,Base!$C$2:$C$34,1,FALSE)),"error",LOOKUP(C65,Base!$C$2:$C$34,Base!$F$2:$F$34))</f>
        <v xml:space="preserve">Plan de Acción </v>
      </c>
      <c r="G65" s="188" t="str">
        <f>IF(ISERROR(VLOOKUP(C65,Base!$C$2:$C$34,1,FALSE)),"error",LOOKUP(C65,Base!$C$2:$C$34,Base!$G$2:$G$34))</f>
        <v xml:space="preserve">DC-Calidad de la Formación Académica </v>
      </c>
      <c r="H65" s="188" t="str">
        <f>IF(ISERROR(VLOOKUP(C65,Base!$C$2:$C$34,1,FALSE)),"error",LOOKUP(C65,Base!$C$2:$C$34,Base!$H$2:$H$34))</f>
        <v xml:space="preserve">Consolidar un Sistema de Aseguramiento de la Calidad Institucional que garantice una adecuada articulación entre los procesos académicos y administrativos necesarios para ampliar el impacto social de la Institución </v>
      </c>
      <c r="I65" s="150" t="s">
        <v>195</v>
      </c>
      <c r="J65" s="75" t="s">
        <v>220</v>
      </c>
      <c r="K65" s="150" t="s">
        <v>73</v>
      </c>
      <c r="L65" s="222" t="s">
        <v>1369</v>
      </c>
      <c r="M65" s="76" t="s">
        <v>955</v>
      </c>
      <c r="N65" s="76" t="s">
        <v>955</v>
      </c>
      <c r="O65" s="76" t="s">
        <v>581</v>
      </c>
      <c r="P65" s="76" t="s">
        <v>582</v>
      </c>
      <c r="Q65" s="76" t="s">
        <v>583</v>
      </c>
      <c r="R65" s="76" t="s">
        <v>581</v>
      </c>
      <c r="S65" s="184"/>
      <c r="T65" s="186"/>
      <c r="U65" s="182" t="s">
        <v>1692</v>
      </c>
      <c r="V65" s="77" t="s">
        <v>1691</v>
      </c>
      <c r="W65" s="223">
        <v>2</v>
      </c>
      <c r="X65" s="186"/>
      <c r="Y65" s="182"/>
      <c r="Z65" s="186"/>
      <c r="AA65" s="200"/>
      <c r="AB65" s="200"/>
      <c r="AC65" s="196"/>
      <c r="AD65" s="199"/>
      <c r="AE65" s="198"/>
      <c r="AF65" s="199"/>
      <c r="AG65" s="198"/>
      <c r="AI65" s="181" t="s">
        <v>1707</v>
      </c>
      <c r="AJ65" s="200">
        <v>100</v>
      </c>
      <c r="AK65" s="200">
        <v>100</v>
      </c>
      <c r="AL65" s="196" t="s">
        <v>1396</v>
      </c>
      <c r="AM65" s="196">
        <v>0</v>
      </c>
      <c r="AN65" s="198" t="str">
        <f t="shared" si="10"/>
        <v xml:space="preserve">Felicitaciones </v>
      </c>
      <c r="AO65" s="201">
        <f t="shared" ca="1" si="12"/>
        <v>43700</v>
      </c>
      <c r="AP65" s="199"/>
      <c r="AQ65" s="199" t="s">
        <v>1219</v>
      </c>
    </row>
    <row r="66" spans="1:43" ht="45" x14ac:dyDescent="0.25">
      <c r="A66" s="151">
        <f t="shared" si="8"/>
        <v>55</v>
      </c>
      <c r="B66" s="150" t="s">
        <v>385</v>
      </c>
      <c r="C66" s="150" t="s">
        <v>18</v>
      </c>
      <c r="D66" s="188" t="str">
        <f>IF(ISERROR(VLOOKUP(C66,Base!$C$2:$C$34,1,FALSE)),"error",LOOKUP(C66,Base!$C$2:$C$34,Base!$D$2:$D$34))</f>
        <v>Gestión del Conocimiento</v>
      </c>
      <c r="E66" s="188" t="str">
        <f>IF(ISERROR(VLOOKUP(C66,Base!$C$2:$C$34,1,FALSE)),"error",LOOKUP(C66,Base!$C$2:$C$34,Base!$E$2:$E$34))</f>
        <v>Gestión del conocimiento e innovación</v>
      </c>
      <c r="F66" s="188" t="str">
        <f>IF(ISERROR(VLOOKUP(C66,Base!$C$2:$C$34,1,FALSE)),"error",LOOKUP(C66,Base!$C$2:$C$34,Base!$F$2:$F$34))</f>
        <v xml:space="preserve">Plan de Acción </v>
      </c>
      <c r="G66" s="188" t="str">
        <f>IF(ISERROR(VLOOKUP(C66,Base!$C$2:$C$34,1,FALSE)),"error",LOOKUP(C66,Base!$C$2:$C$34,Base!$G$2:$G$34))</f>
        <v xml:space="preserve">DC-Calidad de la Formación Académica </v>
      </c>
      <c r="H66" s="188" t="str">
        <f>IF(ISERROR(VLOOKUP(C66,Base!$C$2:$C$34,1,FALSE)),"error",LOOKUP(C66,Base!$C$2:$C$34,Base!$H$2:$H$34))</f>
        <v xml:space="preserve">Consolidar un Sistema de Aseguramiento de la Calidad Institucional que garantice una adecuada articulación entre los procesos académicos y administrativos necesarios para ampliar el impacto social de la Institución </v>
      </c>
      <c r="I66" s="150" t="s">
        <v>179</v>
      </c>
      <c r="J66" s="75" t="s">
        <v>221</v>
      </c>
      <c r="K66" s="150" t="s">
        <v>73</v>
      </c>
      <c r="L66" s="222" t="s">
        <v>1370</v>
      </c>
      <c r="M66" s="76" t="s">
        <v>955</v>
      </c>
      <c r="N66" s="76" t="s">
        <v>955</v>
      </c>
      <c r="O66" s="76" t="s">
        <v>581</v>
      </c>
      <c r="P66" s="76" t="s">
        <v>582</v>
      </c>
      <c r="Q66" s="76" t="s">
        <v>583</v>
      </c>
      <c r="R66" s="76" t="s">
        <v>581</v>
      </c>
      <c r="S66" s="184"/>
      <c r="T66" s="186"/>
      <c r="U66" s="182" t="s">
        <v>1693</v>
      </c>
      <c r="V66" s="77" t="s">
        <v>1691</v>
      </c>
      <c r="W66" s="223">
        <v>1</v>
      </c>
      <c r="X66" s="186"/>
      <c r="Y66" s="182"/>
      <c r="Z66" s="186"/>
      <c r="AA66" s="200"/>
      <c r="AB66" s="200"/>
      <c r="AC66" s="196"/>
      <c r="AD66" s="199"/>
      <c r="AE66" s="198"/>
      <c r="AF66" s="199"/>
      <c r="AG66" s="198"/>
      <c r="AI66" s="182" t="s">
        <v>1708</v>
      </c>
      <c r="AJ66" s="200">
        <v>50</v>
      </c>
      <c r="AK66" s="200">
        <v>50</v>
      </c>
      <c r="AL66" s="196" t="s">
        <v>1396</v>
      </c>
      <c r="AM66" s="196">
        <v>30</v>
      </c>
      <c r="AN66" s="198" t="str">
        <f t="shared" si="10"/>
        <v>Justifique el Retraso</v>
      </c>
      <c r="AO66" s="201">
        <f t="shared" ca="1" si="12"/>
        <v>43700</v>
      </c>
      <c r="AP66" s="199"/>
      <c r="AQ66" s="199" t="s">
        <v>1218</v>
      </c>
    </row>
    <row r="67" spans="1:43" ht="45" x14ac:dyDescent="0.25">
      <c r="A67" s="151">
        <f t="shared" si="8"/>
        <v>56</v>
      </c>
      <c r="B67" s="150" t="s">
        <v>385</v>
      </c>
      <c r="C67" s="150" t="s">
        <v>18</v>
      </c>
      <c r="D67" s="188" t="str">
        <f>IF(ISERROR(VLOOKUP(C67,Base!$C$2:$C$34,1,FALSE)),"error",LOOKUP(C67,Base!$C$2:$C$34,Base!$D$2:$D$34))</f>
        <v>Gestión del Conocimiento</v>
      </c>
      <c r="E67" s="188" t="str">
        <f>IF(ISERROR(VLOOKUP(C67,Base!$C$2:$C$34,1,FALSE)),"error",LOOKUP(C67,Base!$C$2:$C$34,Base!$E$2:$E$34))</f>
        <v>Gestión del conocimiento e innovación</v>
      </c>
      <c r="F67" s="188" t="str">
        <f>IF(ISERROR(VLOOKUP(C67,Base!$C$2:$C$34,1,FALSE)),"error",LOOKUP(C67,Base!$C$2:$C$34,Base!$F$2:$F$34))</f>
        <v xml:space="preserve">Plan de Acción </v>
      </c>
      <c r="G67" s="188" t="str">
        <f>IF(ISERROR(VLOOKUP(C67,Base!$C$2:$C$34,1,FALSE)),"error",LOOKUP(C67,Base!$C$2:$C$34,Base!$G$2:$G$34))</f>
        <v xml:space="preserve">DC-Calidad de la Formación Académica </v>
      </c>
      <c r="H67" s="188" t="str">
        <f>IF(ISERROR(VLOOKUP(C67,Base!$C$2:$C$34,1,FALSE)),"error",LOOKUP(C67,Base!$C$2:$C$34,Base!$H$2:$H$34))</f>
        <v xml:space="preserve">Consolidar un Sistema de Aseguramiento de la Calidad Institucional que garantice una adecuada articulación entre los procesos académicos y administrativos necesarios para ampliar el impacto social de la Institución </v>
      </c>
      <c r="I67" s="150" t="s">
        <v>177</v>
      </c>
      <c r="J67" s="75" t="s">
        <v>221</v>
      </c>
      <c r="K67" s="150" t="s">
        <v>73</v>
      </c>
      <c r="L67" s="222" t="s">
        <v>1371</v>
      </c>
      <c r="M67" s="76" t="s">
        <v>955</v>
      </c>
      <c r="N67" s="76" t="s">
        <v>955</v>
      </c>
      <c r="O67" s="76" t="s">
        <v>581</v>
      </c>
      <c r="P67" s="76" t="s">
        <v>582</v>
      </c>
      <c r="Q67" s="76" t="s">
        <v>583</v>
      </c>
      <c r="R67" s="76" t="s">
        <v>581</v>
      </c>
      <c r="S67" s="184"/>
      <c r="T67" s="186"/>
      <c r="U67" s="182" t="s">
        <v>1694</v>
      </c>
      <c r="V67" s="77" t="s">
        <v>1695</v>
      </c>
      <c r="W67" s="223">
        <v>60</v>
      </c>
      <c r="X67" s="186"/>
      <c r="Y67" s="182"/>
      <c r="Z67" s="186"/>
      <c r="AA67" s="200"/>
      <c r="AB67" s="200"/>
      <c r="AC67" s="196"/>
      <c r="AD67" s="199"/>
      <c r="AE67" s="198"/>
      <c r="AF67" s="199"/>
      <c r="AG67" s="198"/>
      <c r="AI67" s="182"/>
      <c r="AJ67" s="200">
        <v>100</v>
      </c>
      <c r="AK67" s="200">
        <v>100</v>
      </c>
      <c r="AL67" s="196" t="s">
        <v>1396</v>
      </c>
      <c r="AM67" s="196">
        <v>0</v>
      </c>
      <c r="AN67" s="198" t="str">
        <f t="shared" si="10"/>
        <v xml:space="preserve">Felicitaciones </v>
      </c>
      <c r="AO67" s="201">
        <f t="shared" ca="1" si="12"/>
        <v>43700</v>
      </c>
      <c r="AP67" s="199"/>
      <c r="AQ67" s="199" t="s">
        <v>1219</v>
      </c>
    </row>
    <row r="68" spans="1:43" ht="45" x14ac:dyDescent="0.25">
      <c r="A68" s="151">
        <f t="shared" si="8"/>
        <v>57</v>
      </c>
      <c r="B68" s="150" t="s">
        <v>385</v>
      </c>
      <c r="C68" s="150" t="s">
        <v>18</v>
      </c>
      <c r="D68" s="188" t="str">
        <f>IF(ISERROR(VLOOKUP(C68,Base!$C$2:$C$34,1,FALSE)),"error",LOOKUP(C68,Base!$C$2:$C$34,Base!$D$2:$D$34))</f>
        <v>Gestión del Conocimiento</v>
      </c>
      <c r="E68" s="188" t="str">
        <f>IF(ISERROR(VLOOKUP(C68,Base!$C$2:$C$34,1,FALSE)),"error",LOOKUP(C68,Base!$C$2:$C$34,Base!$E$2:$E$34))</f>
        <v>Gestión del conocimiento e innovación</v>
      </c>
      <c r="F68" s="188" t="str">
        <f>IF(ISERROR(VLOOKUP(C68,Base!$C$2:$C$34,1,FALSE)),"error",LOOKUP(C68,Base!$C$2:$C$34,Base!$F$2:$F$34))</f>
        <v xml:space="preserve">Plan de Acción </v>
      </c>
      <c r="G68" s="188" t="str">
        <f>IF(ISERROR(VLOOKUP(C68,Base!$C$2:$C$34,1,FALSE)),"error",LOOKUP(C68,Base!$C$2:$C$34,Base!$G$2:$G$34))</f>
        <v xml:space="preserve">DC-Calidad de la Formación Académica </v>
      </c>
      <c r="H68" s="188" t="str">
        <f>IF(ISERROR(VLOOKUP(C68,Base!$C$2:$C$34,1,FALSE)),"error",LOOKUP(C68,Base!$C$2:$C$34,Base!$H$2:$H$34))</f>
        <v xml:space="preserve">Consolidar un Sistema de Aseguramiento de la Calidad Institucional que garantice una adecuada articulación entre los procesos académicos y administrativos necesarios para ampliar el impacto social de la Institución </v>
      </c>
      <c r="I68" s="150" t="s">
        <v>213</v>
      </c>
      <c r="J68" s="75" t="s">
        <v>222</v>
      </c>
      <c r="K68" s="150" t="s">
        <v>73</v>
      </c>
      <c r="L68" s="222" t="s">
        <v>1372</v>
      </c>
      <c r="M68" s="76" t="s">
        <v>955</v>
      </c>
      <c r="N68" s="76" t="s">
        <v>955</v>
      </c>
      <c r="O68" s="76" t="s">
        <v>581</v>
      </c>
      <c r="P68" s="76" t="s">
        <v>582</v>
      </c>
      <c r="Q68" s="76" t="s">
        <v>583</v>
      </c>
      <c r="R68" s="76" t="s">
        <v>581</v>
      </c>
      <c r="S68" s="184"/>
      <c r="T68" s="186"/>
      <c r="U68" s="182" t="s">
        <v>1696</v>
      </c>
      <c r="V68" s="77" t="s">
        <v>1695</v>
      </c>
      <c r="W68" s="223">
        <v>1</v>
      </c>
      <c r="X68" s="186"/>
      <c r="Y68" s="182"/>
      <c r="Z68" s="186"/>
      <c r="AA68" s="200"/>
      <c r="AB68" s="200"/>
      <c r="AC68" s="196"/>
      <c r="AD68" s="199"/>
      <c r="AE68" s="198"/>
      <c r="AF68" s="199"/>
      <c r="AG68" s="198"/>
      <c r="AI68" s="182" t="s">
        <v>1709</v>
      </c>
      <c r="AJ68" s="200">
        <v>50</v>
      </c>
      <c r="AK68" s="200">
        <v>50</v>
      </c>
      <c r="AL68" s="196" t="s">
        <v>1396</v>
      </c>
      <c r="AM68" s="196">
        <v>50</v>
      </c>
      <c r="AN68" s="198" t="str">
        <f t="shared" si="10"/>
        <v>Justifique el Retraso</v>
      </c>
      <c r="AO68" s="201">
        <f t="shared" ca="1" si="12"/>
        <v>43700</v>
      </c>
      <c r="AP68" s="227" t="s">
        <v>1710</v>
      </c>
      <c r="AQ68" s="199" t="s">
        <v>1218</v>
      </c>
    </row>
    <row r="69" spans="1:43" ht="45" x14ac:dyDescent="0.25">
      <c r="A69" s="151">
        <f t="shared" si="8"/>
        <v>58</v>
      </c>
      <c r="B69" s="150" t="s">
        <v>385</v>
      </c>
      <c r="C69" s="150" t="s">
        <v>18</v>
      </c>
      <c r="D69" s="188" t="str">
        <f>IF(ISERROR(VLOOKUP(C69,Base!$C$2:$C$34,1,FALSE)),"error",LOOKUP(C69,Base!$C$2:$C$34,Base!$D$2:$D$34))</f>
        <v>Gestión del Conocimiento</v>
      </c>
      <c r="E69" s="188" t="str">
        <f>IF(ISERROR(VLOOKUP(C69,Base!$C$2:$C$34,1,FALSE)),"error",LOOKUP(C69,Base!$C$2:$C$34,Base!$E$2:$E$34))</f>
        <v>Gestión del conocimiento e innovación</v>
      </c>
      <c r="F69" s="188" t="str">
        <f>IF(ISERROR(VLOOKUP(C69,Base!$C$2:$C$34,1,FALSE)),"error",LOOKUP(C69,Base!$C$2:$C$34,Base!$F$2:$F$34))</f>
        <v xml:space="preserve">Plan de Acción </v>
      </c>
      <c r="G69" s="188" t="str">
        <f>IF(ISERROR(VLOOKUP(C69,Base!$C$2:$C$34,1,FALSE)),"error",LOOKUP(C69,Base!$C$2:$C$34,Base!$G$2:$G$34))</f>
        <v xml:space="preserve">DC-Calidad de la Formación Académica </v>
      </c>
      <c r="H69" s="188" t="str">
        <f>IF(ISERROR(VLOOKUP(C69,Base!$C$2:$C$34,1,FALSE)),"error",LOOKUP(C69,Base!$C$2:$C$34,Base!$H$2:$H$34))</f>
        <v xml:space="preserve">Consolidar un Sistema de Aseguramiento de la Calidad Institucional que garantice una adecuada articulación entre los procesos académicos y administrativos necesarios para ampliar el impacto social de la Institución </v>
      </c>
      <c r="I69" s="150" t="s">
        <v>179</v>
      </c>
      <c r="J69" s="75" t="s">
        <v>228</v>
      </c>
      <c r="K69" s="150" t="s">
        <v>73</v>
      </c>
      <c r="L69" s="222" t="s">
        <v>1373</v>
      </c>
      <c r="M69" s="76" t="s">
        <v>955</v>
      </c>
      <c r="N69" s="76" t="s">
        <v>955</v>
      </c>
      <c r="O69" s="76" t="s">
        <v>581</v>
      </c>
      <c r="P69" s="76" t="s">
        <v>582</v>
      </c>
      <c r="Q69" s="76" t="s">
        <v>583</v>
      </c>
      <c r="R69" s="76" t="s">
        <v>581</v>
      </c>
      <c r="S69" s="184"/>
      <c r="T69" s="186"/>
      <c r="U69" s="182" t="s">
        <v>1697</v>
      </c>
      <c r="V69" s="77" t="s">
        <v>1691</v>
      </c>
      <c r="W69" s="223">
        <v>5</v>
      </c>
      <c r="X69" s="186"/>
      <c r="Y69" s="182"/>
      <c r="Z69" s="186"/>
      <c r="AA69" s="200"/>
      <c r="AB69" s="200"/>
      <c r="AC69" s="196"/>
      <c r="AD69" s="199"/>
      <c r="AE69" s="198"/>
      <c r="AF69" s="199"/>
      <c r="AG69" s="198"/>
      <c r="AI69" s="182" t="s">
        <v>1711</v>
      </c>
      <c r="AJ69" s="200">
        <v>100</v>
      </c>
      <c r="AK69" s="200">
        <v>100</v>
      </c>
      <c r="AL69" s="196" t="s">
        <v>1396</v>
      </c>
      <c r="AM69" s="196">
        <v>0</v>
      </c>
      <c r="AN69" s="198" t="str">
        <f t="shared" si="10"/>
        <v xml:space="preserve">Felicitaciones </v>
      </c>
      <c r="AO69" s="201">
        <f t="shared" ca="1" si="12"/>
        <v>43700</v>
      </c>
      <c r="AP69" s="199"/>
      <c r="AQ69" s="199" t="s">
        <v>1219</v>
      </c>
    </row>
    <row r="70" spans="1:43" ht="45" x14ac:dyDescent="0.25">
      <c r="A70" s="151">
        <f t="shared" si="8"/>
        <v>59</v>
      </c>
      <c r="B70" s="150" t="s">
        <v>385</v>
      </c>
      <c r="C70" s="150" t="s">
        <v>18</v>
      </c>
      <c r="D70" s="188" t="str">
        <f>IF(ISERROR(VLOOKUP(C70,Base!$C$2:$C$34,1,FALSE)),"error",LOOKUP(C70,Base!$C$2:$C$34,Base!$D$2:$D$34))</f>
        <v>Gestión del Conocimiento</v>
      </c>
      <c r="E70" s="188" t="str">
        <f>IF(ISERROR(VLOOKUP(C70,Base!$C$2:$C$34,1,FALSE)),"error",LOOKUP(C70,Base!$C$2:$C$34,Base!$E$2:$E$34))</f>
        <v>Gestión del conocimiento e innovación</v>
      </c>
      <c r="F70" s="188" t="str">
        <f>IF(ISERROR(VLOOKUP(C70,Base!$C$2:$C$34,1,FALSE)),"error",LOOKUP(C70,Base!$C$2:$C$34,Base!$F$2:$F$34))</f>
        <v xml:space="preserve">Plan de Acción </v>
      </c>
      <c r="G70" s="188" t="str">
        <f>IF(ISERROR(VLOOKUP(C70,Base!$C$2:$C$34,1,FALSE)),"error",LOOKUP(C70,Base!$C$2:$C$34,Base!$G$2:$G$34))</f>
        <v xml:space="preserve">DC-Calidad de la Formación Académica </v>
      </c>
      <c r="H70" s="188" t="str">
        <f>IF(ISERROR(VLOOKUP(C70,Base!$C$2:$C$34,1,FALSE)),"error",LOOKUP(C70,Base!$C$2:$C$34,Base!$H$2:$H$34))</f>
        <v xml:space="preserve">Consolidar un Sistema de Aseguramiento de la Calidad Institucional que garantice una adecuada articulación entre los procesos académicos y administrativos necesarios para ampliar el impacto social de la Institución </v>
      </c>
      <c r="I70" s="150" t="s">
        <v>179</v>
      </c>
      <c r="J70" s="75" t="s">
        <v>229</v>
      </c>
      <c r="K70" s="150" t="s">
        <v>73</v>
      </c>
      <c r="L70" s="222" t="s">
        <v>1374</v>
      </c>
      <c r="M70" s="76" t="s">
        <v>955</v>
      </c>
      <c r="N70" s="76" t="s">
        <v>955</v>
      </c>
      <c r="O70" s="76" t="s">
        <v>581</v>
      </c>
      <c r="P70" s="76" t="s">
        <v>582</v>
      </c>
      <c r="Q70" s="76" t="s">
        <v>583</v>
      </c>
      <c r="R70" s="76" t="s">
        <v>581</v>
      </c>
      <c r="S70" s="184"/>
      <c r="T70" s="186"/>
      <c r="U70" s="182" t="s">
        <v>1698</v>
      </c>
      <c r="V70" s="77" t="s">
        <v>1691</v>
      </c>
      <c r="W70" s="223">
        <v>2</v>
      </c>
      <c r="X70" s="186"/>
      <c r="Y70" s="182"/>
      <c r="Z70" s="186"/>
      <c r="AA70" s="200"/>
      <c r="AB70" s="200"/>
      <c r="AC70" s="196"/>
      <c r="AD70" s="199"/>
      <c r="AE70" s="198"/>
      <c r="AF70" s="199"/>
      <c r="AG70" s="198"/>
      <c r="AI70" s="182" t="s">
        <v>1712</v>
      </c>
      <c r="AJ70" s="200">
        <v>50</v>
      </c>
      <c r="AK70" s="200">
        <v>50</v>
      </c>
      <c r="AL70" s="196" t="s">
        <v>1396</v>
      </c>
      <c r="AM70" s="196">
        <v>50</v>
      </c>
      <c r="AN70" s="198" t="str">
        <f t="shared" si="10"/>
        <v>Justifique el Retraso</v>
      </c>
      <c r="AO70" s="201">
        <f t="shared" ca="1" si="12"/>
        <v>43700</v>
      </c>
      <c r="AP70" s="199"/>
      <c r="AQ70" s="199" t="s">
        <v>1218</v>
      </c>
    </row>
    <row r="71" spans="1:43" ht="45" x14ac:dyDescent="0.25">
      <c r="A71" s="151">
        <f t="shared" si="8"/>
        <v>60</v>
      </c>
      <c r="B71" s="150" t="s">
        <v>385</v>
      </c>
      <c r="C71" s="150" t="s">
        <v>18</v>
      </c>
      <c r="D71" s="188" t="str">
        <f>IF(ISERROR(VLOOKUP(C71,Base!$C$2:$C$34,1,FALSE)),"error",LOOKUP(C71,Base!$C$2:$C$34,Base!$D$2:$D$34))</f>
        <v>Gestión del Conocimiento</v>
      </c>
      <c r="E71" s="188" t="str">
        <f>IF(ISERROR(VLOOKUP(C71,Base!$C$2:$C$34,1,FALSE)),"error",LOOKUP(C71,Base!$C$2:$C$34,Base!$E$2:$E$34))</f>
        <v>Gestión del conocimiento e innovación</v>
      </c>
      <c r="F71" s="188" t="str">
        <f>IF(ISERROR(VLOOKUP(C71,Base!$C$2:$C$34,1,FALSE)),"error",LOOKUP(C71,Base!$C$2:$C$34,Base!$F$2:$F$34))</f>
        <v xml:space="preserve">Plan de Acción </v>
      </c>
      <c r="G71" s="188" t="str">
        <f>IF(ISERROR(VLOOKUP(C71,Base!$C$2:$C$34,1,FALSE)),"error",LOOKUP(C71,Base!$C$2:$C$34,Base!$G$2:$G$34))</f>
        <v xml:space="preserve">DC-Calidad de la Formación Académica </v>
      </c>
      <c r="H71" s="188" t="str">
        <f>IF(ISERROR(VLOOKUP(C71,Base!$C$2:$C$34,1,FALSE)),"error",LOOKUP(C71,Base!$C$2:$C$34,Base!$H$2:$H$34))</f>
        <v xml:space="preserve">Consolidar un Sistema de Aseguramiento de la Calidad Institucional que garantice una adecuada articulación entre los procesos académicos y administrativos necesarios para ampliar el impacto social de la Institución </v>
      </c>
      <c r="I71" s="150" t="s">
        <v>179</v>
      </c>
      <c r="J71" s="75" t="s">
        <v>404</v>
      </c>
      <c r="K71" s="150" t="s">
        <v>73</v>
      </c>
      <c r="L71" s="222" t="s">
        <v>1375</v>
      </c>
      <c r="M71" s="76" t="s">
        <v>955</v>
      </c>
      <c r="N71" s="76" t="s">
        <v>955</v>
      </c>
      <c r="O71" s="76" t="s">
        <v>581</v>
      </c>
      <c r="P71" s="76" t="s">
        <v>582</v>
      </c>
      <c r="Q71" s="76" t="s">
        <v>583</v>
      </c>
      <c r="R71" s="76" t="s">
        <v>581</v>
      </c>
      <c r="S71" s="184"/>
      <c r="T71" s="186"/>
      <c r="U71" s="182" t="s">
        <v>1699</v>
      </c>
      <c r="V71" s="77" t="s">
        <v>1691</v>
      </c>
      <c r="W71" s="223">
        <v>1</v>
      </c>
      <c r="X71" s="186"/>
      <c r="Y71" s="182"/>
      <c r="Z71" s="186"/>
      <c r="AA71" s="200"/>
      <c r="AB71" s="200"/>
      <c r="AC71" s="196"/>
      <c r="AD71" s="199"/>
      <c r="AE71" s="198"/>
      <c r="AF71" s="199"/>
      <c r="AG71" s="198"/>
      <c r="AI71" s="182" t="s">
        <v>1713</v>
      </c>
      <c r="AJ71" s="200">
        <v>100</v>
      </c>
      <c r="AK71" s="200">
        <v>100</v>
      </c>
      <c r="AL71" s="196" t="s">
        <v>1396</v>
      </c>
      <c r="AM71" s="196">
        <v>0</v>
      </c>
      <c r="AN71" s="198" t="str">
        <f t="shared" si="10"/>
        <v xml:space="preserve">Felicitaciones </v>
      </c>
      <c r="AO71" s="201">
        <f t="shared" ca="1" si="12"/>
        <v>43700</v>
      </c>
      <c r="AP71" s="199"/>
      <c r="AQ71" s="199" t="s">
        <v>1219</v>
      </c>
    </row>
    <row r="72" spans="1:43" ht="45" x14ac:dyDescent="0.25">
      <c r="A72" s="151">
        <f t="shared" si="8"/>
        <v>61</v>
      </c>
      <c r="B72" s="150" t="s">
        <v>385</v>
      </c>
      <c r="C72" s="150" t="s">
        <v>18</v>
      </c>
      <c r="D72" s="188" t="str">
        <f>IF(ISERROR(VLOOKUP(C72,Base!$C$2:$C$34,1,FALSE)),"error",LOOKUP(C72,Base!$C$2:$C$34,Base!$D$2:$D$34))</f>
        <v>Gestión del Conocimiento</v>
      </c>
      <c r="E72" s="188" t="str">
        <f>IF(ISERROR(VLOOKUP(C72,Base!$C$2:$C$34,1,FALSE)),"error",LOOKUP(C72,Base!$C$2:$C$34,Base!$E$2:$E$34))</f>
        <v>Gestión del conocimiento e innovación</v>
      </c>
      <c r="F72" s="188" t="str">
        <f>IF(ISERROR(VLOOKUP(C72,Base!$C$2:$C$34,1,FALSE)),"error",LOOKUP(C72,Base!$C$2:$C$34,Base!$F$2:$F$34))</f>
        <v xml:space="preserve">Plan de Acción </v>
      </c>
      <c r="G72" s="188" t="str">
        <f>IF(ISERROR(VLOOKUP(C72,Base!$C$2:$C$34,1,FALSE)),"error",LOOKUP(C72,Base!$C$2:$C$34,Base!$G$2:$G$34))</f>
        <v xml:space="preserve">DC-Calidad de la Formación Académica </v>
      </c>
      <c r="H72" s="188" t="str">
        <f>IF(ISERROR(VLOOKUP(C72,Base!$C$2:$C$34,1,FALSE)),"error",LOOKUP(C72,Base!$C$2:$C$34,Base!$H$2:$H$34))</f>
        <v xml:space="preserve">Consolidar un Sistema de Aseguramiento de la Calidad Institucional que garantice una adecuada articulación entre los procesos académicos y administrativos necesarios para ampliar el impacto social de la Institución </v>
      </c>
      <c r="I72" s="150" t="s">
        <v>180</v>
      </c>
      <c r="J72" s="75" t="s">
        <v>230</v>
      </c>
      <c r="K72" s="150" t="s">
        <v>73</v>
      </c>
      <c r="L72" s="222" t="s">
        <v>1376</v>
      </c>
      <c r="M72" s="76" t="s">
        <v>955</v>
      </c>
      <c r="N72" s="76" t="s">
        <v>955</v>
      </c>
      <c r="O72" s="76" t="s">
        <v>581</v>
      </c>
      <c r="P72" s="76" t="s">
        <v>582</v>
      </c>
      <c r="Q72" s="76" t="s">
        <v>583</v>
      </c>
      <c r="R72" s="76" t="s">
        <v>581</v>
      </c>
      <c r="S72" s="184"/>
      <c r="T72" s="186"/>
      <c r="U72" s="182" t="s">
        <v>1700</v>
      </c>
      <c r="V72" s="77" t="s">
        <v>1691</v>
      </c>
      <c r="W72" s="223">
        <v>2</v>
      </c>
      <c r="X72" s="186"/>
      <c r="Y72" s="182"/>
      <c r="Z72" s="186"/>
      <c r="AA72" s="200"/>
      <c r="AB72" s="200"/>
      <c r="AC72" s="196"/>
      <c r="AD72" s="199"/>
      <c r="AE72" s="198"/>
      <c r="AF72" s="199"/>
      <c r="AG72" s="198"/>
      <c r="AI72" s="182" t="s">
        <v>1714</v>
      </c>
      <c r="AJ72" s="200">
        <v>100</v>
      </c>
      <c r="AK72" s="200">
        <v>100</v>
      </c>
      <c r="AL72" s="196" t="s">
        <v>1396</v>
      </c>
      <c r="AM72" s="196">
        <v>0</v>
      </c>
      <c r="AN72" s="198" t="str">
        <f t="shared" si="10"/>
        <v xml:space="preserve">Felicitaciones </v>
      </c>
      <c r="AO72" s="201">
        <f t="shared" ca="1" si="12"/>
        <v>43700</v>
      </c>
      <c r="AP72" s="199"/>
      <c r="AQ72" s="199" t="s">
        <v>1219</v>
      </c>
    </row>
    <row r="73" spans="1:43" ht="56.25" x14ac:dyDescent="0.25">
      <c r="A73" s="151">
        <f t="shared" si="8"/>
        <v>62</v>
      </c>
      <c r="B73" s="150" t="s">
        <v>385</v>
      </c>
      <c r="C73" s="150" t="s">
        <v>18</v>
      </c>
      <c r="D73" s="188" t="str">
        <f>IF(ISERROR(VLOOKUP(C73,Base!$C$2:$C$34,1,FALSE)),"error",LOOKUP(C73,Base!$C$2:$C$34,Base!$D$2:$D$34))</f>
        <v>Gestión del Conocimiento</v>
      </c>
      <c r="E73" s="188" t="str">
        <f>IF(ISERROR(VLOOKUP(C73,Base!$C$2:$C$34,1,FALSE)),"error",LOOKUP(C73,Base!$C$2:$C$34,Base!$E$2:$E$34))</f>
        <v>Gestión del conocimiento e innovación</v>
      </c>
      <c r="F73" s="188" t="str">
        <f>IF(ISERROR(VLOOKUP(C73,Base!$C$2:$C$34,1,FALSE)),"error",LOOKUP(C73,Base!$C$2:$C$34,Base!$F$2:$F$34))</f>
        <v xml:space="preserve">Plan de Acción </v>
      </c>
      <c r="G73" s="188" t="str">
        <f>IF(ISERROR(VLOOKUP(C73,Base!$C$2:$C$34,1,FALSE)),"error",LOOKUP(C73,Base!$C$2:$C$34,Base!$G$2:$G$34))</f>
        <v xml:space="preserve">DC-Calidad de la Formación Académica </v>
      </c>
      <c r="H73" s="188" t="str">
        <f>IF(ISERROR(VLOOKUP(C73,Base!$C$2:$C$34,1,FALSE)),"error",LOOKUP(C73,Base!$C$2:$C$34,Base!$H$2:$H$34))</f>
        <v xml:space="preserve">Consolidar un Sistema de Aseguramiento de la Calidad Institucional que garantice una adecuada articulación entre los procesos académicos y administrativos necesarios para ampliar el impacto social de la Institución </v>
      </c>
      <c r="I73" s="150" t="s">
        <v>181</v>
      </c>
      <c r="J73" s="75" t="s">
        <v>231</v>
      </c>
      <c r="K73" s="150" t="s">
        <v>73</v>
      </c>
      <c r="L73" s="222" t="s">
        <v>1377</v>
      </c>
      <c r="M73" s="76" t="s">
        <v>955</v>
      </c>
      <c r="N73" s="76" t="s">
        <v>955</v>
      </c>
      <c r="O73" s="76" t="s">
        <v>581</v>
      </c>
      <c r="P73" s="76" t="s">
        <v>582</v>
      </c>
      <c r="Q73" s="76" t="s">
        <v>583</v>
      </c>
      <c r="R73" s="76" t="s">
        <v>581</v>
      </c>
      <c r="S73" s="184"/>
      <c r="T73" s="186"/>
      <c r="U73" s="182" t="s">
        <v>1701</v>
      </c>
      <c r="V73" s="77" t="s">
        <v>1691</v>
      </c>
      <c r="W73" s="223">
        <v>1</v>
      </c>
      <c r="X73" s="186"/>
      <c r="Y73" s="182"/>
      <c r="Z73" s="186"/>
      <c r="AA73" s="200"/>
      <c r="AB73" s="200"/>
      <c r="AC73" s="196"/>
      <c r="AD73" s="199"/>
      <c r="AE73" s="198"/>
      <c r="AF73" s="199"/>
      <c r="AG73" s="198"/>
      <c r="AI73" s="181" t="s">
        <v>1715</v>
      </c>
      <c r="AJ73" s="200">
        <v>100</v>
      </c>
      <c r="AK73" s="200">
        <v>100</v>
      </c>
      <c r="AL73" s="196" t="s">
        <v>1396</v>
      </c>
      <c r="AM73" s="196">
        <v>0</v>
      </c>
      <c r="AN73" s="198" t="str">
        <f t="shared" si="10"/>
        <v xml:space="preserve">Felicitaciones </v>
      </c>
      <c r="AO73" s="201">
        <f t="shared" ca="1" si="12"/>
        <v>43700</v>
      </c>
      <c r="AP73" s="199"/>
      <c r="AQ73" s="199" t="s">
        <v>1219</v>
      </c>
    </row>
    <row r="74" spans="1:43" ht="45" x14ac:dyDescent="0.25">
      <c r="A74" s="151">
        <f t="shared" si="8"/>
        <v>63</v>
      </c>
      <c r="B74" s="150" t="s">
        <v>385</v>
      </c>
      <c r="C74" s="150" t="s">
        <v>18</v>
      </c>
      <c r="D74" s="188" t="str">
        <f>IF(ISERROR(VLOOKUP(C74,Base!$C$2:$C$34,1,FALSE)),"error",LOOKUP(C74,Base!$C$2:$C$34,Base!$D$2:$D$34))</f>
        <v>Gestión del Conocimiento</v>
      </c>
      <c r="E74" s="188" t="str">
        <f>IF(ISERROR(VLOOKUP(C74,Base!$C$2:$C$34,1,FALSE)),"error",LOOKUP(C74,Base!$C$2:$C$34,Base!$E$2:$E$34))</f>
        <v>Gestión del conocimiento e innovación</v>
      </c>
      <c r="F74" s="188" t="str">
        <f>IF(ISERROR(VLOOKUP(C74,Base!$C$2:$C$34,1,FALSE)),"error",LOOKUP(C74,Base!$C$2:$C$34,Base!$F$2:$F$34))</f>
        <v xml:space="preserve">Plan de Acción </v>
      </c>
      <c r="G74" s="188" t="str">
        <f>IF(ISERROR(VLOOKUP(C74,Base!$C$2:$C$34,1,FALSE)),"error",LOOKUP(C74,Base!$C$2:$C$34,Base!$G$2:$G$34))</f>
        <v xml:space="preserve">DC-Calidad de la Formación Académica </v>
      </c>
      <c r="H74" s="188" t="str">
        <f>IF(ISERROR(VLOOKUP(C74,Base!$C$2:$C$34,1,FALSE)),"error",LOOKUP(C74,Base!$C$2:$C$34,Base!$H$2:$H$34))</f>
        <v xml:space="preserve">Consolidar un Sistema de Aseguramiento de la Calidad Institucional que garantice una adecuada articulación entre los procesos académicos y administrativos necesarios para ampliar el impacto social de la Institución </v>
      </c>
      <c r="I74" s="150" t="s">
        <v>196</v>
      </c>
      <c r="J74" s="75" t="s">
        <v>234</v>
      </c>
      <c r="K74" s="150" t="s">
        <v>73</v>
      </c>
      <c r="L74" s="222" t="s">
        <v>1378</v>
      </c>
      <c r="M74" s="76" t="s">
        <v>955</v>
      </c>
      <c r="N74" s="76" t="s">
        <v>955</v>
      </c>
      <c r="O74" s="76" t="s">
        <v>581</v>
      </c>
      <c r="P74" s="76" t="s">
        <v>582</v>
      </c>
      <c r="Q74" s="76" t="s">
        <v>583</v>
      </c>
      <c r="R74" s="76" t="s">
        <v>581</v>
      </c>
      <c r="S74" s="184"/>
      <c r="T74" s="186"/>
      <c r="U74" s="182" t="s">
        <v>1702</v>
      </c>
      <c r="V74" s="77" t="s">
        <v>1691</v>
      </c>
      <c r="W74" s="223">
        <v>2</v>
      </c>
      <c r="X74" s="186"/>
      <c r="Y74" s="182"/>
      <c r="Z74" s="186"/>
      <c r="AA74" s="200"/>
      <c r="AB74" s="200"/>
      <c r="AC74" s="196"/>
      <c r="AD74" s="199"/>
      <c r="AE74" s="198"/>
      <c r="AF74" s="199"/>
      <c r="AG74" s="198"/>
      <c r="AI74" s="182"/>
      <c r="AJ74" s="200">
        <v>0</v>
      </c>
      <c r="AK74" s="200">
        <v>0</v>
      </c>
      <c r="AL74" s="196" t="s">
        <v>1396</v>
      </c>
      <c r="AM74" s="196">
        <v>365</v>
      </c>
      <c r="AN74" s="198" t="str">
        <f t="shared" si="10"/>
        <v>Justifique el Retraso</v>
      </c>
      <c r="AO74" s="201">
        <f t="shared" ca="1" si="12"/>
        <v>43700</v>
      </c>
      <c r="AP74" s="199"/>
      <c r="AQ74" s="199" t="s">
        <v>1218</v>
      </c>
    </row>
    <row r="75" spans="1:43" ht="45" x14ac:dyDescent="0.25">
      <c r="A75" s="151">
        <f t="shared" si="8"/>
        <v>64</v>
      </c>
      <c r="B75" s="150" t="s">
        <v>385</v>
      </c>
      <c r="C75" s="150" t="s">
        <v>18</v>
      </c>
      <c r="D75" s="188" t="str">
        <f>IF(ISERROR(VLOOKUP(C75,Base!$C$2:$C$34,1,FALSE)),"error",LOOKUP(C75,Base!$C$2:$C$34,Base!$D$2:$D$34))</f>
        <v>Gestión del Conocimiento</v>
      </c>
      <c r="E75" s="188" t="str">
        <f>IF(ISERROR(VLOOKUP(C75,Base!$C$2:$C$34,1,FALSE)),"error",LOOKUP(C75,Base!$C$2:$C$34,Base!$E$2:$E$34))</f>
        <v>Gestión del conocimiento e innovación</v>
      </c>
      <c r="F75" s="188" t="str">
        <f>IF(ISERROR(VLOOKUP(C75,Base!$C$2:$C$34,1,FALSE)),"error",LOOKUP(C75,Base!$C$2:$C$34,Base!$F$2:$F$34))</f>
        <v xml:space="preserve">Plan de Acción </v>
      </c>
      <c r="G75" s="188" t="str">
        <f>IF(ISERROR(VLOOKUP(C75,Base!$C$2:$C$34,1,FALSE)),"error",LOOKUP(C75,Base!$C$2:$C$34,Base!$G$2:$G$34))</f>
        <v xml:space="preserve">DC-Calidad de la Formación Académica </v>
      </c>
      <c r="H75" s="188" t="str">
        <f>IF(ISERROR(VLOOKUP(C75,Base!$C$2:$C$34,1,FALSE)),"error",LOOKUP(C75,Base!$C$2:$C$34,Base!$H$2:$H$34))</f>
        <v xml:space="preserve">Consolidar un Sistema de Aseguramiento de la Calidad Institucional que garantice una adecuada articulación entre los procesos académicos y administrativos necesarios para ampliar el impacto social de la Institución </v>
      </c>
      <c r="I75" s="150" t="s">
        <v>196</v>
      </c>
      <c r="J75" s="75" t="s">
        <v>233</v>
      </c>
      <c r="K75" s="150" t="s">
        <v>73</v>
      </c>
      <c r="L75" s="222" t="s">
        <v>1379</v>
      </c>
      <c r="M75" s="76" t="s">
        <v>955</v>
      </c>
      <c r="N75" s="76" t="s">
        <v>955</v>
      </c>
      <c r="O75" s="76" t="s">
        <v>581</v>
      </c>
      <c r="P75" s="76" t="s">
        <v>582</v>
      </c>
      <c r="Q75" s="76" t="s">
        <v>583</v>
      </c>
      <c r="R75" s="76" t="s">
        <v>581</v>
      </c>
      <c r="S75" s="184"/>
      <c r="T75" s="186"/>
      <c r="U75" s="182" t="s">
        <v>1703</v>
      </c>
      <c r="V75" s="77" t="s">
        <v>1691</v>
      </c>
      <c r="W75" s="223">
        <v>1</v>
      </c>
      <c r="X75" s="186"/>
      <c r="Y75" s="182"/>
      <c r="Z75" s="186"/>
      <c r="AA75" s="200"/>
      <c r="AB75" s="200"/>
      <c r="AC75" s="196"/>
      <c r="AD75" s="199"/>
      <c r="AE75" s="198"/>
      <c r="AF75" s="199"/>
      <c r="AG75" s="198"/>
      <c r="AI75" s="182"/>
      <c r="AJ75" s="200">
        <v>0</v>
      </c>
      <c r="AK75" s="200">
        <v>0</v>
      </c>
      <c r="AL75" s="196" t="s">
        <v>1396</v>
      </c>
      <c r="AM75" s="196">
        <v>365</v>
      </c>
      <c r="AN75" s="198" t="str">
        <f t="shared" si="10"/>
        <v>Justifique el Retraso</v>
      </c>
      <c r="AO75" s="201">
        <f t="shared" ca="1" si="12"/>
        <v>43700</v>
      </c>
      <c r="AP75" s="199"/>
      <c r="AQ75" s="199" t="s">
        <v>1218</v>
      </c>
    </row>
    <row r="76" spans="1:43" ht="90" x14ac:dyDescent="0.25">
      <c r="A76" s="151">
        <f t="shared" si="8"/>
        <v>65</v>
      </c>
      <c r="B76" s="150" t="s">
        <v>385</v>
      </c>
      <c r="C76" s="150" t="s">
        <v>18</v>
      </c>
      <c r="D76" s="188" t="str">
        <f>IF(ISERROR(VLOOKUP(C76,Base!$C$2:$C$34,1,FALSE)),"error",LOOKUP(C76,Base!$C$2:$C$34,Base!$D$2:$D$34))</f>
        <v>Gestión del Conocimiento</v>
      </c>
      <c r="E76" s="188" t="str">
        <f>IF(ISERROR(VLOOKUP(C76,Base!$C$2:$C$34,1,FALSE)),"error",LOOKUP(C76,Base!$C$2:$C$34,Base!$E$2:$E$34))</f>
        <v>Gestión del conocimiento e innovación</v>
      </c>
      <c r="F76" s="188" t="str">
        <f>IF(ISERROR(VLOOKUP(C76,Base!$C$2:$C$34,1,FALSE)),"error",LOOKUP(C76,Base!$C$2:$C$34,Base!$F$2:$F$34))</f>
        <v xml:space="preserve">Plan de Acción </v>
      </c>
      <c r="G76" s="188" t="str">
        <f>IF(ISERROR(VLOOKUP(C76,Base!$C$2:$C$34,1,FALSE)),"error",LOOKUP(C76,Base!$C$2:$C$34,Base!$G$2:$G$34))</f>
        <v xml:space="preserve">DC-Calidad de la Formación Académica </v>
      </c>
      <c r="H76" s="188" t="str">
        <f>IF(ISERROR(VLOOKUP(C76,Base!$C$2:$C$34,1,FALSE)),"error",LOOKUP(C76,Base!$C$2:$C$34,Base!$H$2:$H$34))</f>
        <v xml:space="preserve">Consolidar un Sistema de Aseguramiento de la Calidad Institucional que garantice una adecuada articulación entre los procesos académicos y administrativos necesarios para ampliar el impacto social de la Institución </v>
      </c>
      <c r="I76" s="150" t="s">
        <v>197</v>
      </c>
      <c r="J76" s="75" t="s">
        <v>238</v>
      </c>
      <c r="K76" s="150" t="s">
        <v>73</v>
      </c>
      <c r="L76" s="222" t="s">
        <v>1380</v>
      </c>
      <c r="M76" s="76" t="s">
        <v>955</v>
      </c>
      <c r="N76" s="76" t="s">
        <v>955</v>
      </c>
      <c r="O76" s="76" t="s">
        <v>581</v>
      </c>
      <c r="P76" s="76" t="s">
        <v>582</v>
      </c>
      <c r="Q76" s="76" t="s">
        <v>583</v>
      </c>
      <c r="R76" s="76" t="s">
        <v>581</v>
      </c>
      <c r="S76" s="184"/>
      <c r="T76" s="186"/>
      <c r="U76" s="182" t="s">
        <v>1704</v>
      </c>
      <c r="V76" s="77" t="s">
        <v>1691</v>
      </c>
      <c r="W76" s="223">
        <v>1</v>
      </c>
      <c r="X76" s="186"/>
      <c r="Y76" s="182"/>
      <c r="Z76" s="186"/>
      <c r="AA76" s="200"/>
      <c r="AB76" s="200"/>
      <c r="AC76" s="196"/>
      <c r="AD76" s="199"/>
      <c r="AE76" s="198"/>
      <c r="AF76" s="199"/>
      <c r="AG76" s="198"/>
      <c r="AI76" s="182" t="s">
        <v>1716</v>
      </c>
      <c r="AJ76" s="200">
        <v>100</v>
      </c>
      <c r="AK76" s="200">
        <v>100</v>
      </c>
      <c r="AL76" s="196" t="s">
        <v>1396</v>
      </c>
      <c r="AM76" s="196">
        <v>0</v>
      </c>
      <c r="AN76" s="198" t="str">
        <f t="shared" si="10"/>
        <v xml:space="preserve">Felicitaciones </v>
      </c>
      <c r="AO76" s="201">
        <f t="shared" ref="AO76:AO487" ca="1" si="13">TODAY()</f>
        <v>43700</v>
      </c>
      <c r="AP76" s="199"/>
      <c r="AQ76" s="199" t="s">
        <v>1219</v>
      </c>
    </row>
    <row r="77" spans="1:43" ht="45" x14ac:dyDescent="0.25">
      <c r="A77" s="151">
        <f t="shared" si="8"/>
        <v>66</v>
      </c>
      <c r="B77" s="150" t="s">
        <v>385</v>
      </c>
      <c r="C77" s="150" t="s">
        <v>18</v>
      </c>
      <c r="D77" s="188" t="str">
        <f>IF(ISERROR(VLOOKUP(C77,Base!$C$2:$C$34,1,FALSE)),"error",LOOKUP(C77,Base!$C$2:$C$34,Base!$D$2:$D$34))</f>
        <v>Gestión del Conocimiento</v>
      </c>
      <c r="E77" s="188" t="str">
        <f>IF(ISERROR(VLOOKUP(C77,Base!$C$2:$C$34,1,FALSE)),"error",LOOKUP(C77,Base!$C$2:$C$34,Base!$E$2:$E$34))</f>
        <v>Gestión del conocimiento e innovación</v>
      </c>
      <c r="F77" s="188" t="str">
        <f>IF(ISERROR(VLOOKUP(C77,Base!$C$2:$C$34,1,FALSE)),"error",LOOKUP(C77,Base!$C$2:$C$34,Base!$F$2:$F$34))</f>
        <v xml:space="preserve">Plan de Acción </v>
      </c>
      <c r="G77" s="188" t="str">
        <f>IF(ISERROR(VLOOKUP(C77,Base!$C$2:$C$34,1,FALSE)),"error",LOOKUP(C77,Base!$C$2:$C$34,Base!$G$2:$G$34))</f>
        <v xml:space="preserve">DC-Calidad de la Formación Académica </v>
      </c>
      <c r="H77" s="188" t="str">
        <f>IF(ISERROR(VLOOKUP(C77,Base!$C$2:$C$34,1,FALSE)),"error",LOOKUP(C77,Base!$C$2:$C$34,Base!$H$2:$H$34))</f>
        <v xml:space="preserve">Consolidar un Sistema de Aseguramiento de la Calidad Institucional que garantice una adecuada articulación entre los procesos académicos y administrativos necesarios para ampliar el impacto social de la Institución </v>
      </c>
      <c r="I77" s="150" t="s">
        <v>178</v>
      </c>
      <c r="J77" s="75" t="s">
        <v>227</v>
      </c>
      <c r="K77" s="150" t="s">
        <v>73</v>
      </c>
      <c r="L77" s="222" t="s">
        <v>1381</v>
      </c>
      <c r="M77" s="76" t="s">
        <v>955</v>
      </c>
      <c r="N77" s="76" t="s">
        <v>955</v>
      </c>
      <c r="O77" s="76" t="s">
        <v>581</v>
      </c>
      <c r="P77" s="76" t="s">
        <v>582</v>
      </c>
      <c r="Q77" s="76" t="s">
        <v>583</v>
      </c>
      <c r="R77" s="76" t="s">
        <v>581</v>
      </c>
      <c r="S77" s="184"/>
      <c r="T77" s="186"/>
      <c r="U77" s="182" t="s">
        <v>1705</v>
      </c>
      <c r="V77" s="77" t="s">
        <v>1695</v>
      </c>
      <c r="W77" s="223">
        <v>80</v>
      </c>
      <c r="X77" s="186"/>
      <c r="Y77" s="182"/>
      <c r="Z77" s="186"/>
      <c r="AA77" s="200"/>
      <c r="AB77" s="200"/>
      <c r="AC77" s="196"/>
      <c r="AD77" s="199"/>
      <c r="AE77" s="198"/>
      <c r="AF77" s="199"/>
      <c r="AG77" s="198"/>
      <c r="AI77" s="181" t="s">
        <v>1717</v>
      </c>
      <c r="AJ77" s="200">
        <v>100</v>
      </c>
      <c r="AK77" s="200">
        <v>100</v>
      </c>
      <c r="AL77" s="196" t="s">
        <v>1396</v>
      </c>
      <c r="AM77" s="199">
        <v>0</v>
      </c>
      <c r="AN77" s="198" t="str">
        <f t="shared" si="10"/>
        <v xml:space="preserve">Felicitaciones </v>
      </c>
      <c r="AO77" s="201">
        <f t="shared" ca="1" si="13"/>
        <v>43700</v>
      </c>
      <c r="AP77" s="199"/>
      <c r="AQ77" s="199" t="s">
        <v>1219</v>
      </c>
    </row>
    <row r="78" spans="1:43" ht="50.1" customHeight="1" x14ac:dyDescent="0.25">
      <c r="A78" s="151">
        <f t="shared" si="8"/>
        <v>67</v>
      </c>
      <c r="B78" s="150" t="s">
        <v>387</v>
      </c>
      <c r="C78" s="150" t="s">
        <v>33</v>
      </c>
      <c r="D78" s="188" t="str">
        <f>IF(ISERROR(VLOOKUP(C78,Base!$C$2:$C$34,1,FALSE)),"error",LOOKUP(C78,Base!$C$2:$C$34,Base!$D$2:$D$34))</f>
        <v>Gestión del Conocimiento</v>
      </c>
      <c r="E78" s="188" t="str">
        <f>IF(ISERROR(VLOOKUP(C78,Base!$C$2:$C$34,1,FALSE)),"error",LOOKUP(C78,Base!$C$2:$C$34,Base!$E$2:$E$34))</f>
        <v>Gestión del conocimiento e innovación</v>
      </c>
      <c r="F78" s="188" t="str">
        <f>IF(ISERROR(VLOOKUP(C78,Base!$C$2:$C$34,1,FALSE)),"error",LOOKUP(C78,Base!$C$2:$C$34,Base!$F$2:$F$34))</f>
        <v xml:space="preserve">Plan de Acción </v>
      </c>
      <c r="G78" s="188" t="str">
        <f>IF(ISERROR(VLOOKUP(C78,Base!$C$2:$C$34,1,FALSE)),"error",LOOKUP(C78,Base!$C$2:$C$34,Base!$G$2:$G$34))</f>
        <v>AD-Fortalecimiento de los servicios de apoyo</v>
      </c>
      <c r="H78" s="188" t="str">
        <f>IF(ISERROR(VLOOKUP(C78,Base!$C$2:$C$34,1,FALSE)),"error",LOOKUP(C78,Base!$C$2:$C$34,Base!$H$2:$H$34))</f>
        <v xml:space="preserve">Consolidar un Sistema de Aseguramiento de la Calidad Institucional que garantice una adecuada articulación entre los procesos académicos y administrativos necesarios para ampliar el impacto social de la Institución </v>
      </c>
      <c r="I78" s="150" t="s">
        <v>195</v>
      </c>
      <c r="J78" s="75" t="s">
        <v>218</v>
      </c>
      <c r="K78" s="150" t="s">
        <v>73</v>
      </c>
      <c r="L78" s="150" t="s">
        <v>604</v>
      </c>
      <c r="M78" s="182">
        <v>15</v>
      </c>
      <c r="N78" s="182" t="s">
        <v>580</v>
      </c>
      <c r="O78" s="182">
        <v>2018</v>
      </c>
      <c r="P78" s="182" t="s">
        <v>582</v>
      </c>
      <c r="Q78" s="182" t="s">
        <v>583</v>
      </c>
      <c r="R78" s="182" t="s">
        <v>581</v>
      </c>
      <c r="S78" s="182"/>
      <c r="T78" s="182"/>
      <c r="U78" s="150" t="s">
        <v>605</v>
      </c>
      <c r="V78" s="77" t="s">
        <v>382</v>
      </c>
      <c r="W78" s="184">
        <v>30</v>
      </c>
      <c r="X78" s="182"/>
      <c r="Y78" s="182" t="s">
        <v>87</v>
      </c>
      <c r="Z78" s="183"/>
      <c r="AA78" s="184"/>
      <c r="AB78" s="184"/>
      <c r="AC78" s="183"/>
      <c r="AD78" s="184"/>
      <c r="AE78" s="185"/>
      <c r="AF78" s="184"/>
      <c r="AG78" s="184"/>
      <c r="AH78" s="182"/>
      <c r="AI78" s="237" t="s">
        <v>1722</v>
      </c>
      <c r="AJ78" s="200">
        <v>100</v>
      </c>
      <c r="AK78" s="200">
        <v>100</v>
      </c>
      <c r="AL78" s="196" t="s">
        <v>1383</v>
      </c>
      <c r="AM78" s="199">
        <v>0</v>
      </c>
      <c r="AN78" s="198" t="str">
        <f t="shared" si="10"/>
        <v xml:space="preserve">Felicitaciones </v>
      </c>
      <c r="AO78" s="201">
        <f t="shared" ca="1" si="4"/>
        <v>43700</v>
      </c>
      <c r="AP78" s="186" t="s">
        <v>1382</v>
      </c>
      <c r="AQ78" s="199" t="s">
        <v>1219</v>
      </c>
    </row>
    <row r="79" spans="1:43" ht="50.1" customHeight="1" x14ac:dyDescent="0.25">
      <c r="A79" s="151">
        <f t="shared" si="8"/>
        <v>68</v>
      </c>
      <c r="B79" s="150" t="s">
        <v>387</v>
      </c>
      <c r="C79" s="150" t="s">
        <v>33</v>
      </c>
      <c r="D79" s="188" t="str">
        <f>IF(ISERROR(VLOOKUP(C79,Base!$C$2:$C$34,1,FALSE)),"error",LOOKUP(C79,Base!$C$2:$C$34,Base!$D$2:$D$34))</f>
        <v>Gestión del Conocimiento</v>
      </c>
      <c r="E79" s="188" t="str">
        <f>IF(ISERROR(VLOOKUP(C79,Base!$C$2:$C$34,1,FALSE)),"error",LOOKUP(C79,Base!$C$2:$C$34,Base!$E$2:$E$34))</f>
        <v>Gestión del conocimiento e innovación</v>
      </c>
      <c r="F79" s="188" t="str">
        <f>IF(ISERROR(VLOOKUP(C79,Base!$C$2:$C$34,1,FALSE)),"error",LOOKUP(C79,Base!$C$2:$C$34,Base!$F$2:$F$34))</f>
        <v xml:space="preserve">Plan de Acción </v>
      </c>
      <c r="G79" s="188" t="str">
        <f>IF(ISERROR(VLOOKUP(C79,Base!$C$2:$C$34,1,FALSE)),"error",LOOKUP(C79,Base!$C$2:$C$34,Base!$G$2:$G$34))</f>
        <v>AD-Fortalecimiento de los servicios de apoyo</v>
      </c>
      <c r="H79" s="188" t="str">
        <f>IF(ISERROR(VLOOKUP(C79,Base!$C$2:$C$34,1,FALSE)),"error",LOOKUP(C79,Base!$C$2:$C$34,Base!$H$2:$H$34))</f>
        <v xml:space="preserve">Consolidar un Sistema de Aseguramiento de la Calidad Institucional que garantice una adecuada articulación entre los procesos académicos y administrativos necesarios para ampliar el impacto social de la Institución </v>
      </c>
      <c r="I79" s="150" t="s">
        <v>195</v>
      </c>
      <c r="J79" s="75" t="s">
        <v>219</v>
      </c>
      <c r="K79" s="150" t="s">
        <v>73</v>
      </c>
      <c r="L79" s="150" t="s">
        <v>606</v>
      </c>
      <c r="M79" s="182">
        <v>15</v>
      </c>
      <c r="N79" s="182" t="s">
        <v>580</v>
      </c>
      <c r="O79" s="182">
        <v>2018</v>
      </c>
      <c r="P79" s="182" t="s">
        <v>582</v>
      </c>
      <c r="Q79" s="182" t="s">
        <v>583</v>
      </c>
      <c r="R79" s="182" t="s">
        <v>581</v>
      </c>
      <c r="S79" s="182"/>
      <c r="T79" s="182"/>
      <c r="U79" s="150" t="s">
        <v>607</v>
      </c>
      <c r="V79" s="77" t="s">
        <v>382</v>
      </c>
      <c r="W79" s="184">
        <v>20</v>
      </c>
      <c r="X79" s="182"/>
      <c r="Y79" s="182" t="s">
        <v>87</v>
      </c>
      <c r="Z79" s="183"/>
      <c r="AA79" s="184"/>
      <c r="AB79" s="184"/>
      <c r="AC79" s="183"/>
      <c r="AD79" s="184"/>
      <c r="AE79" s="185"/>
      <c r="AF79" s="184"/>
      <c r="AG79" s="184"/>
      <c r="AH79" s="182"/>
      <c r="AI79" s="223">
        <v>20</v>
      </c>
      <c r="AJ79" s="200">
        <v>100</v>
      </c>
      <c r="AK79" s="200">
        <v>100</v>
      </c>
      <c r="AL79" s="196" t="s">
        <v>1383</v>
      </c>
      <c r="AM79" s="199">
        <v>0</v>
      </c>
      <c r="AN79" s="198" t="str">
        <f t="shared" si="10"/>
        <v xml:space="preserve">Felicitaciones </v>
      </c>
      <c r="AO79" s="201">
        <f t="shared" ca="1" si="4"/>
        <v>43700</v>
      </c>
      <c r="AP79" s="186" t="s">
        <v>1384</v>
      </c>
      <c r="AQ79" s="199" t="s">
        <v>1219</v>
      </c>
    </row>
    <row r="80" spans="1:43" ht="50.1" customHeight="1" x14ac:dyDescent="0.25">
      <c r="A80" s="151">
        <f t="shared" si="8"/>
        <v>69</v>
      </c>
      <c r="B80" s="150" t="s">
        <v>387</v>
      </c>
      <c r="C80" s="150" t="s">
        <v>33</v>
      </c>
      <c r="D80" s="188" t="str">
        <f>IF(ISERROR(VLOOKUP(C80,Base!$C$2:$C$34,1,FALSE)),"error",LOOKUP(C80,Base!$C$2:$C$34,Base!$D$2:$D$34))</f>
        <v>Gestión del Conocimiento</v>
      </c>
      <c r="E80" s="188" t="str">
        <f>IF(ISERROR(VLOOKUP(C80,Base!$C$2:$C$34,1,FALSE)),"error",LOOKUP(C80,Base!$C$2:$C$34,Base!$E$2:$E$34))</f>
        <v>Gestión del conocimiento e innovación</v>
      </c>
      <c r="F80" s="188" t="str">
        <f>IF(ISERROR(VLOOKUP(C80,Base!$C$2:$C$34,1,FALSE)),"error",LOOKUP(C80,Base!$C$2:$C$34,Base!$F$2:$F$34))</f>
        <v xml:space="preserve">Plan de Acción </v>
      </c>
      <c r="G80" s="188" t="str">
        <f>IF(ISERROR(VLOOKUP(C80,Base!$C$2:$C$34,1,FALSE)),"error",LOOKUP(C80,Base!$C$2:$C$34,Base!$G$2:$G$34))</f>
        <v>AD-Fortalecimiento de los servicios de apoyo</v>
      </c>
      <c r="H80" s="188" t="str">
        <f>IF(ISERROR(VLOOKUP(C80,Base!$C$2:$C$34,1,FALSE)),"error",LOOKUP(C80,Base!$C$2:$C$34,Base!$H$2:$H$34))</f>
        <v xml:space="preserve">Consolidar un Sistema de Aseguramiento de la Calidad Institucional que garantice una adecuada articulación entre los procesos académicos y administrativos necesarios para ampliar el impacto social de la Institución </v>
      </c>
      <c r="I80" s="150" t="s">
        <v>195</v>
      </c>
      <c r="J80" s="75" t="s">
        <v>220</v>
      </c>
      <c r="K80" s="150" t="s">
        <v>73</v>
      </c>
      <c r="L80" s="150" t="s">
        <v>1304</v>
      </c>
      <c r="M80" s="182">
        <v>15</v>
      </c>
      <c r="N80" s="182" t="s">
        <v>580</v>
      </c>
      <c r="O80" s="182">
        <v>2018</v>
      </c>
      <c r="P80" s="182" t="s">
        <v>582</v>
      </c>
      <c r="Q80" s="182" t="s">
        <v>583</v>
      </c>
      <c r="R80" s="182" t="s">
        <v>581</v>
      </c>
      <c r="S80" s="182"/>
      <c r="T80" s="182"/>
      <c r="U80" s="150" t="s">
        <v>1306</v>
      </c>
      <c r="V80" s="77" t="s">
        <v>135</v>
      </c>
      <c r="W80" s="184">
        <v>100</v>
      </c>
      <c r="X80" s="182"/>
      <c r="Y80" s="182" t="s">
        <v>87</v>
      </c>
      <c r="Z80" s="183"/>
      <c r="AA80" s="184"/>
      <c r="AB80" s="184"/>
      <c r="AC80" s="183"/>
      <c r="AD80" s="184"/>
      <c r="AE80" s="185"/>
      <c r="AF80" s="184"/>
      <c r="AG80" s="184"/>
      <c r="AH80" s="182"/>
      <c r="AI80" s="223">
        <v>100</v>
      </c>
      <c r="AJ80" s="200">
        <v>100</v>
      </c>
      <c r="AK80" s="200">
        <v>100</v>
      </c>
      <c r="AL80" s="196" t="s">
        <v>1383</v>
      </c>
      <c r="AM80" s="199">
        <v>0</v>
      </c>
      <c r="AN80" s="198" t="str">
        <f t="shared" si="10"/>
        <v xml:space="preserve">Felicitaciones </v>
      </c>
      <c r="AO80" s="201">
        <f t="shared" ca="1" si="4"/>
        <v>43700</v>
      </c>
      <c r="AP80" s="186" t="s">
        <v>1385</v>
      </c>
      <c r="AQ80" s="199" t="s">
        <v>1219</v>
      </c>
    </row>
    <row r="81" spans="1:48" ht="50.1" customHeight="1" x14ac:dyDescent="0.25">
      <c r="A81" s="151">
        <f t="shared" si="8"/>
        <v>70</v>
      </c>
      <c r="B81" s="150" t="s">
        <v>387</v>
      </c>
      <c r="C81" s="150" t="s">
        <v>33</v>
      </c>
      <c r="D81" s="188" t="str">
        <f>IF(ISERROR(VLOOKUP(C81,Base!$C$2:$C$34,1,FALSE)),"error",LOOKUP(C81,Base!$C$2:$C$34,Base!$D$2:$D$34))</f>
        <v>Gestión del Conocimiento</v>
      </c>
      <c r="E81" s="188" t="str">
        <f>IF(ISERROR(VLOOKUP(C81,Base!$C$2:$C$34,1,FALSE)),"error",LOOKUP(C81,Base!$C$2:$C$34,Base!$E$2:$E$34))</f>
        <v>Gestión del conocimiento e innovación</v>
      </c>
      <c r="F81" s="188" t="str">
        <f>IF(ISERROR(VLOOKUP(C81,Base!$C$2:$C$34,1,FALSE)),"error",LOOKUP(C81,Base!$C$2:$C$34,Base!$F$2:$F$34))</f>
        <v xml:space="preserve">Plan de Acción </v>
      </c>
      <c r="G81" s="188" t="str">
        <f>IF(ISERROR(VLOOKUP(C81,Base!$C$2:$C$34,1,FALSE)),"error",LOOKUP(C81,Base!$C$2:$C$34,Base!$G$2:$G$34))</f>
        <v>AD-Fortalecimiento de los servicios de apoyo</v>
      </c>
      <c r="H81" s="188" t="str">
        <f>IF(ISERROR(VLOOKUP(C81,Base!$C$2:$C$34,1,FALSE)),"error",LOOKUP(C81,Base!$C$2:$C$34,Base!$H$2:$H$34))</f>
        <v xml:space="preserve">Consolidar un Sistema de Aseguramiento de la Calidad Institucional que garantice una adecuada articulación entre los procesos académicos y administrativos necesarios para ampliar el impacto social de la Institución </v>
      </c>
      <c r="I81" s="150" t="s">
        <v>195</v>
      </c>
      <c r="J81" s="75" t="s">
        <v>220</v>
      </c>
      <c r="K81" s="150" t="s">
        <v>73</v>
      </c>
      <c r="L81" s="150" t="s">
        <v>1305</v>
      </c>
      <c r="M81" s="182">
        <v>15</v>
      </c>
      <c r="N81" s="182" t="s">
        <v>580</v>
      </c>
      <c r="O81" s="182">
        <v>2018</v>
      </c>
      <c r="P81" s="182" t="s">
        <v>582</v>
      </c>
      <c r="Q81" s="182" t="s">
        <v>583</v>
      </c>
      <c r="R81" s="182" t="s">
        <v>581</v>
      </c>
      <c r="S81" s="182"/>
      <c r="T81" s="182"/>
      <c r="U81" s="150" t="s">
        <v>1307</v>
      </c>
      <c r="V81" s="77" t="s">
        <v>382</v>
      </c>
      <c r="W81" s="184">
        <v>100</v>
      </c>
      <c r="X81" s="182"/>
      <c r="Y81" s="182" t="s">
        <v>127</v>
      </c>
      <c r="Z81" s="183"/>
      <c r="AA81" s="184"/>
      <c r="AB81" s="184"/>
      <c r="AC81" s="183"/>
      <c r="AD81" s="184"/>
      <c r="AE81" s="185"/>
      <c r="AF81" s="184"/>
      <c r="AG81" s="184"/>
      <c r="AH81" s="182"/>
      <c r="AI81" s="223">
        <v>100</v>
      </c>
      <c r="AJ81" s="200">
        <v>100</v>
      </c>
      <c r="AK81" s="200">
        <v>100</v>
      </c>
      <c r="AL81" s="196" t="s">
        <v>1383</v>
      </c>
      <c r="AM81" s="199">
        <v>0</v>
      </c>
      <c r="AN81" s="198" t="str">
        <f t="shared" si="10"/>
        <v xml:space="preserve">Felicitaciones </v>
      </c>
      <c r="AO81" s="201">
        <f t="shared" ca="1" si="4"/>
        <v>43700</v>
      </c>
      <c r="AP81" s="186" t="s">
        <v>1386</v>
      </c>
      <c r="AQ81" s="199" t="s">
        <v>1219</v>
      </c>
    </row>
    <row r="82" spans="1:48" ht="50.1" customHeight="1" x14ac:dyDescent="0.25">
      <c r="A82" s="151">
        <f t="shared" si="8"/>
        <v>71</v>
      </c>
      <c r="B82" s="150" t="s">
        <v>387</v>
      </c>
      <c r="C82" s="150" t="s">
        <v>33</v>
      </c>
      <c r="D82" s="188" t="str">
        <f>IF(ISERROR(VLOOKUP(C82,Base!$C$2:$C$34,1,FALSE)),"error",LOOKUP(C82,Base!$C$2:$C$34,Base!$D$2:$D$34))</f>
        <v>Gestión del Conocimiento</v>
      </c>
      <c r="E82" s="188" t="str">
        <f>IF(ISERROR(VLOOKUP(C82,Base!$C$2:$C$34,1,FALSE)),"error",LOOKUP(C82,Base!$C$2:$C$34,Base!$E$2:$E$34))</f>
        <v>Gestión del conocimiento e innovación</v>
      </c>
      <c r="F82" s="188" t="str">
        <f>IF(ISERROR(VLOOKUP(C82,Base!$C$2:$C$34,1,FALSE)),"error",LOOKUP(C82,Base!$C$2:$C$34,Base!$F$2:$F$34))</f>
        <v xml:space="preserve">Plan de Acción </v>
      </c>
      <c r="G82" s="188" t="str">
        <f>IF(ISERROR(VLOOKUP(C82,Base!$C$2:$C$34,1,FALSE)),"error",LOOKUP(C82,Base!$C$2:$C$34,Base!$G$2:$G$34))</f>
        <v>AD-Fortalecimiento de los servicios de apoyo</v>
      </c>
      <c r="H82" s="188" t="str">
        <f>IF(ISERROR(VLOOKUP(C82,Base!$C$2:$C$34,1,FALSE)),"error",LOOKUP(C82,Base!$C$2:$C$34,Base!$H$2:$H$34))</f>
        <v xml:space="preserve">Consolidar un Sistema de Aseguramiento de la Calidad Institucional que garantice una adecuada articulación entre los procesos académicos y administrativos necesarios para ampliar el impacto social de la Institución </v>
      </c>
      <c r="I82" s="150" t="s">
        <v>178</v>
      </c>
      <c r="J82" s="75" t="s">
        <v>224</v>
      </c>
      <c r="K82" s="150" t="s">
        <v>73</v>
      </c>
      <c r="L82" s="150" t="s">
        <v>611</v>
      </c>
      <c r="M82" s="182">
        <v>15</v>
      </c>
      <c r="N82" s="182" t="s">
        <v>580</v>
      </c>
      <c r="O82" s="182">
        <v>2018</v>
      </c>
      <c r="P82" s="182" t="s">
        <v>582</v>
      </c>
      <c r="Q82" s="182" t="s">
        <v>583</v>
      </c>
      <c r="R82" s="182" t="s">
        <v>581</v>
      </c>
      <c r="S82" s="182"/>
      <c r="T82" s="182"/>
      <c r="U82" s="150" t="s">
        <v>1404</v>
      </c>
      <c r="V82" s="77" t="s">
        <v>382</v>
      </c>
      <c r="W82" s="184">
        <v>1</v>
      </c>
      <c r="X82" s="182"/>
      <c r="Y82" s="182" t="s">
        <v>87</v>
      </c>
      <c r="Z82" s="183"/>
      <c r="AA82" s="184"/>
      <c r="AB82" s="184"/>
      <c r="AC82" s="183"/>
      <c r="AD82" s="184"/>
      <c r="AE82" s="185"/>
      <c r="AF82" s="184"/>
      <c r="AG82" s="184"/>
      <c r="AH82" s="182"/>
      <c r="AI82" s="186">
        <v>1</v>
      </c>
      <c r="AJ82" s="200">
        <v>100</v>
      </c>
      <c r="AK82" s="200">
        <v>100</v>
      </c>
      <c r="AL82" s="196" t="s">
        <v>1387</v>
      </c>
      <c r="AM82" s="199">
        <v>0</v>
      </c>
      <c r="AN82" s="198" t="str">
        <f t="shared" si="10"/>
        <v xml:space="preserve">Felicitaciones </v>
      </c>
      <c r="AO82" s="201">
        <f t="shared" ca="1" si="4"/>
        <v>43700</v>
      </c>
      <c r="AP82" s="186" t="s">
        <v>1405</v>
      </c>
      <c r="AQ82" s="199" t="s">
        <v>1219</v>
      </c>
    </row>
    <row r="83" spans="1:48" ht="50.1" customHeight="1" x14ac:dyDescent="0.25">
      <c r="A83" s="151">
        <f t="shared" si="8"/>
        <v>72</v>
      </c>
      <c r="B83" s="150" t="s">
        <v>387</v>
      </c>
      <c r="C83" s="150" t="s">
        <v>33</v>
      </c>
      <c r="D83" s="188" t="str">
        <f>IF(ISERROR(VLOOKUP(C83,Base!$C$2:$C$34,1,FALSE)),"error",LOOKUP(C83,Base!$C$2:$C$34,Base!$D$2:$D$34))</f>
        <v>Gestión del Conocimiento</v>
      </c>
      <c r="E83" s="188" t="str">
        <f>IF(ISERROR(VLOOKUP(C83,Base!$C$2:$C$34,1,FALSE)),"error",LOOKUP(C83,Base!$C$2:$C$34,Base!$E$2:$E$34))</f>
        <v>Gestión del conocimiento e innovación</v>
      </c>
      <c r="F83" s="188" t="str">
        <f>IF(ISERROR(VLOOKUP(C83,Base!$C$2:$C$34,1,FALSE)),"error",LOOKUP(C83,Base!$C$2:$C$34,Base!$F$2:$F$34))</f>
        <v xml:space="preserve">Plan de Acción </v>
      </c>
      <c r="G83" s="188" t="str">
        <f>IF(ISERROR(VLOOKUP(C83,Base!$C$2:$C$34,1,FALSE)),"error",LOOKUP(C83,Base!$C$2:$C$34,Base!$G$2:$G$34))</f>
        <v>AD-Fortalecimiento de los servicios de apoyo</v>
      </c>
      <c r="H83" s="188" t="str">
        <f>IF(ISERROR(VLOOKUP(C83,Base!$C$2:$C$34,1,FALSE)),"error",LOOKUP(C83,Base!$C$2:$C$34,Base!$H$2:$H$34))</f>
        <v xml:space="preserve">Consolidar un Sistema de Aseguramiento de la Calidad Institucional que garantice una adecuada articulación entre los procesos académicos y administrativos necesarios para ampliar el impacto social de la Institución </v>
      </c>
      <c r="I83" s="150" t="s">
        <v>178</v>
      </c>
      <c r="J83" s="75" t="s">
        <v>225</v>
      </c>
      <c r="K83" s="150" t="s">
        <v>73</v>
      </c>
      <c r="L83" s="150" t="s">
        <v>1313</v>
      </c>
      <c r="M83" s="182">
        <v>15</v>
      </c>
      <c r="N83" s="182" t="s">
        <v>580</v>
      </c>
      <c r="O83" s="182">
        <v>2018</v>
      </c>
      <c r="P83" s="182" t="s">
        <v>582</v>
      </c>
      <c r="Q83" s="182" t="s">
        <v>583</v>
      </c>
      <c r="R83" s="182" t="s">
        <v>581</v>
      </c>
      <c r="S83" s="182" t="s">
        <v>612</v>
      </c>
      <c r="T83" s="182" t="s">
        <v>382</v>
      </c>
      <c r="U83" s="150" t="s">
        <v>1316</v>
      </c>
      <c r="V83" s="77" t="s">
        <v>382</v>
      </c>
      <c r="W83" s="184">
        <v>2</v>
      </c>
      <c r="X83" s="200"/>
      <c r="Y83" s="200"/>
      <c r="Z83" s="196"/>
      <c r="AA83" s="199" t="s">
        <v>401</v>
      </c>
      <c r="AB83" s="198" t="s">
        <v>401</v>
      </c>
      <c r="AC83" s="201">
        <v>43413</v>
      </c>
      <c r="AD83" s="186"/>
      <c r="AE83" s="199"/>
      <c r="AF83" s="146"/>
      <c r="AG83" s="146"/>
      <c r="AH83" s="146"/>
      <c r="AI83" s="146">
        <v>1</v>
      </c>
      <c r="AJ83" s="200">
        <v>50</v>
      </c>
      <c r="AK83" s="200">
        <v>50</v>
      </c>
      <c r="AL83" s="196" t="s">
        <v>1387</v>
      </c>
      <c r="AM83" s="199">
        <v>30</v>
      </c>
      <c r="AN83" s="198" t="str">
        <f t="shared" si="10"/>
        <v>Justifique el Retraso</v>
      </c>
      <c r="AO83" s="201">
        <f t="shared" ca="1" si="4"/>
        <v>43700</v>
      </c>
      <c r="AP83" s="186" t="s">
        <v>1406</v>
      </c>
      <c r="AQ83" s="199" t="s">
        <v>1218</v>
      </c>
      <c r="AR83" s="145"/>
      <c r="AS83" s="145"/>
      <c r="AT83" s="145"/>
      <c r="AU83" s="145"/>
      <c r="AV83" s="145"/>
    </row>
    <row r="84" spans="1:48" ht="50.1" customHeight="1" x14ac:dyDescent="0.25">
      <c r="A84" s="151">
        <f t="shared" si="8"/>
        <v>73</v>
      </c>
      <c r="B84" s="150" t="s">
        <v>387</v>
      </c>
      <c r="C84" s="150" t="s">
        <v>33</v>
      </c>
      <c r="D84" s="188" t="str">
        <f>IF(ISERROR(VLOOKUP(C84,Base!$C$2:$C$34,1,FALSE)),"error",LOOKUP(C84,Base!$C$2:$C$34,Base!$D$2:$D$34))</f>
        <v>Gestión del Conocimiento</v>
      </c>
      <c r="E84" s="188" t="str">
        <f>IF(ISERROR(VLOOKUP(C84,Base!$C$2:$C$34,1,FALSE)),"error",LOOKUP(C84,Base!$C$2:$C$34,Base!$E$2:$E$34))</f>
        <v>Gestión del conocimiento e innovación</v>
      </c>
      <c r="F84" s="188" t="str">
        <f>IF(ISERROR(VLOOKUP(C84,Base!$C$2:$C$34,1,FALSE)),"error",LOOKUP(C84,Base!$C$2:$C$34,Base!$F$2:$F$34))</f>
        <v xml:space="preserve">Plan de Acción </v>
      </c>
      <c r="G84" s="188" t="str">
        <f>IF(ISERROR(VLOOKUP(C84,Base!$C$2:$C$34,1,FALSE)),"error",LOOKUP(C84,Base!$C$2:$C$34,Base!$G$2:$G$34))</f>
        <v>AD-Fortalecimiento de los servicios de apoyo</v>
      </c>
      <c r="H84" s="188" t="str">
        <f>IF(ISERROR(VLOOKUP(C84,Base!$C$2:$C$34,1,FALSE)),"error",LOOKUP(C84,Base!$C$2:$C$34,Base!$H$2:$H$34))</f>
        <v xml:space="preserve">Consolidar un Sistema de Aseguramiento de la Calidad Institucional que garantice una adecuada articulación entre los procesos académicos y administrativos necesarios para ampliar el impacto social de la Institución </v>
      </c>
      <c r="I84" s="150" t="s">
        <v>178</v>
      </c>
      <c r="J84" s="75" t="s">
        <v>225</v>
      </c>
      <c r="K84" s="150" t="s">
        <v>73</v>
      </c>
      <c r="L84" s="150" t="s">
        <v>1314</v>
      </c>
      <c r="M84" s="182">
        <v>15</v>
      </c>
      <c r="N84" s="182" t="s">
        <v>580</v>
      </c>
      <c r="O84" s="182">
        <v>2018</v>
      </c>
      <c r="P84" s="182" t="s">
        <v>582</v>
      </c>
      <c r="Q84" s="182" t="s">
        <v>583</v>
      </c>
      <c r="R84" s="182" t="s">
        <v>581</v>
      </c>
      <c r="S84" s="182" t="s">
        <v>612</v>
      </c>
      <c r="T84" s="182" t="s">
        <v>382</v>
      </c>
      <c r="U84" s="150" t="s">
        <v>1317</v>
      </c>
      <c r="V84" s="77" t="s">
        <v>382</v>
      </c>
      <c r="W84" s="184">
        <v>1</v>
      </c>
      <c r="X84" s="200"/>
      <c r="Y84" s="200"/>
      <c r="Z84" s="196"/>
      <c r="AA84" s="199" t="s">
        <v>401</v>
      </c>
      <c r="AB84" s="198" t="s">
        <v>401</v>
      </c>
      <c r="AC84" s="201">
        <v>43413</v>
      </c>
      <c r="AD84" s="186"/>
      <c r="AE84" s="199"/>
      <c r="AF84" s="184"/>
      <c r="AG84" s="184"/>
      <c r="AH84" s="182"/>
      <c r="AI84" s="186">
        <v>100</v>
      </c>
      <c r="AJ84" s="200">
        <v>100</v>
      </c>
      <c r="AK84" s="200">
        <v>100</v>
      </c>
      <c r="AL84" s="196" t="s">
        <v>1387</v>
      </c>
      <c r="AM84" s="199">
        <v>0</v>
      </c>
      <c r="AN84" s="198" t="str">
        <f t="shared" ref="AN84:AN115" si="14">IF(AM84="","",IF(AM84&lt;=0,"Felicitaciones ",IF(AM84&lt;=15,"Retraso Moderado",IF(AM84&gt;15,"Justifique el Retraso",))))</f>
        <v xml:space="preserve">Felicitaciones </v>
      </c>
      <c r="AO84" s="201">
        <f t="shared" ca="1" si="4"/>
        <v>43700</v>
      </c>
      <c r="AP84" s="186"/>
      <c r="AQ84" s="199" t="s">
        <v>1219</v>
      </c>
    </row>
    <row r="85" spans="1:48" ht="50.1" customHeight="1" x14ac:dyDescent="0.25">
      <c r="A85" s="151">
        <f t="shared" si="8"/>
        <v>74</v>
      </c>
      <c r="B85" s="150" t="s">
        <v>387</v>
      </c>
      <c r="C85" s="150" t="s">
        <v>33</v>
      </c>
      <c r="D85" s="188" t="str">
        <f>IF(ISERROR(VLOOKUP(C85,Base!$C$2:$C$34,1,FALSE)),"error",LOOKUP(C85,Base!$C$2:$C$34,Base!$D$2:$D$34))</f>
        <v>Gestión del Conocimiento</v>
      </c>
      <c r="E85" s="188" t="str">
        <f>IF(ISERROR(VLOOKUP(C85,Base!$C$2:$C$34,1,FALSE)),"error",LOOKUP(C85,Base!$C$2:$C$34,Base!$E$2:$E$34))</f>
        <v>Gestión del conocimiento e innovación</v>
      </c>
      <c r="F85" s="188" t="str">
        <f>IF(ISERROR(VLOOKUP(C85,Base!$C$2:$C$34,1,FALSE)),"error",LOOKUP(C85,Base!$C$2:$C$34,Base!$F$2:$F$34))</f>
        <v xml:space="preserve">Plan de Acción </v>
      </c>
      <c r="G85" s="188" t="str">
        <f>IF(ISERROR(VLOOKUP(C85,Base!$C$2:$C$34,1,FALSE)),"error",LOOKUP(C85,Base!$C$2:$C$34,Base!$G$2:$G$34))</f>
        <v>AD-Fortalecimiento de los servicios de apoyo</v>
      </c>
      <c r="H85" s="188" t="str">
        <f>IF(ISERROR(VLOOKUP(C85,Base!$C$2:$C$34,1,FALSE)),"error",LOOKUP(C85,Base!$C$2:$C$34,Base!$H$2:$H$34))</f>
        <v xml:space="preserve">Consolidar un Sistema de Aseguramiento de la Calidad Institucional que garantice una adecuada articulación entre los procesos académicos y administrativos necesarios para ampliar el impacto social de la Institución </v>
      </c>
      <c r="I85" s="150" t="s">
        <v>178</v>
      </c>
      <c r="J85" s="75" t="s">
        <v>225</v>
      </c>
      <c r="K85" s="150" t="s">
        <v>73</v>
      </c>
      <c r="L85" s="150" t="s">
        <v>1315</v>
      </c>
      <c r="M85" s="182">
        <v>15</v>
      </c>
      <c r="N85" s="182" t="s">
        <v>580</v>
      </c>
      <c r="O85" s="182">
        <v>2018</v>
      </c>
      <c r="P85" s="182" t="s">
        <v>582</v>
      </c>
      <c r="Q85" s="182" t="s">
        <v>583</v>
      </c>
      <c r="R85" s="182" t="s">
        <v>581</v>
      </c>
      <c r="S85" s="182"/>
      <c r="T85" s="182"/>
      <c r="U85" s="150" t="s">
        <v>1317</v>
      </c>
      <c r="V85" s="77" t="s">
        <v>382</v>
      </c>
      <c r="W85" s="184">
        <v>1</v>
      </c>
      <c r="X85" s="182"/>
      <c r="Y85" s="182" t="s">
        <v>87</v>
      </c>
      <c r="Z85" s="183"/>
      <c r="AA85" s="184"/>
      <c r="AB85" s="184"/>
      <c r="AC85" s="183"/>
      <c r="AD85" s="184"/>
      <c r="AE85" s="185"/>
      <c r="AF85" s="184"/>
      <c r="AG85" s="184"/>
      <c r="AH85" s="182"/>
      <c r="AI85" s="186">
        <v>100</v>
      </c>
      <c r="AJ85" s="200">
        <v>100</v>
      </c>
      <c r="AK85" s="200">
        <v>100</v>
      </c>
      <c r="AL85" s="196" t="s">
        <v>1387</v>
      </c>
      <c r="AM85" s="199">
        <v>0</v>
      </c>
      <c r="AN85" s="198" t="str">
        <f t="shared" si="14"/>
        <v xml:space="preserve">Felicitaciones </v>
      </c>
      <c r="AO85" s="201">
        <f t="shared" ca="1" si="4"/>
        <v>43700</v>
      </c>
      <c r="AP85" s="186"/>
      <c r="AQ85" s="199" t="s">
        <v>1219</v>
      </c>
    </row>
    <row r="86" spans="1:48" ht="67.5" customHeight="1" x14ac:dyDescent="0.25">
      <c r="A86" s="151">
        <f t="shared" si="8"/>
        <v>75</v>
      </c>
      <c r="B86" s="150" t="s">
        <v>387</v>
      </c>
      <c r="C86" s="150" t="s">
        <v>33</v>
      </c>
      <c r="D86" s="188" t="str">
        <f>IF(ISERROR(VLOOKUP(C86,Base!$C$2:$C$34,1,FALSE)),"error",LOOKUP(C86,Base!$C$2:$C$34,Base!$D$2:$D$34))</f>
        <v>Gestión del Conocimiento</v>
      </c>
      <c r="E86" s="188" t="str">
        <f>IF(ISERROR(VLOOKUP(C86,Base!$C$2:$C$34,1,FALSE)),"error",LOOKUP(C86,Base!$C$2:$C$34,Base!$E$2:$E$34))</f>
        <v>Gestión del conocimiento e innovación</v>
      </c>
      <c r="F86" s="188" t="str">
        <f>IF(ISERROR(VLOOKUP(C86,Base!$C$2:$C$34,1,FALSE)),"error",LOOKUP(C86,Base!$C$2:$C$34,Base!$F$2:$F$34))</f>
        <v xml:space="preserve">Plan de Acción </v>
      </c>
      <c r="G86" s="188" t="str">
        <f>IF(ISERROR(VLOOKUP(C86,Base!$C$2:$C$34,1,FALSE)),"error",LOOKUP(C86,Base!$C$2:$C$34,Base!$G$2:$G$34))</f>
        <v>AD-Fortalecimiento de los servicios de apoyo</v>
      </c>
      <c r="H86" s="188" t="str">
        <f>IF(ISERROR(VLOOKUP(C86,Base!$C$2:$C$34,1,FALSE)),"error",LOOKUP(C86,Base!$C$2:$C$34,Base!$H$2:$H$34))</f>
        <v xml:space="preserve">Consolidar un Sistema de Aseguramiento de la Calidad Institucional que garantice una adecuada articulación entre los procesos académicos y administrativos necesarios para ampliar el impacto social de la Institución </v>
      </c>
      <c r="I86" s="150" t="s">
        <v>178</v>
      </c>
      <c r="J86" s="75" t="s">
        <v>226</v>
      </c>
      <c r="K86" s="150" t="s">
        <v>73</v>
      </c>
      <c r="L86" s="150" t="s">
        <v>1318</v>
      </c>
      <c r="M86" s="182">
        <v>15</v>
      </c>
      <c r="N86" s="182" t="s">
        <v>580</v>
      </c>
      <c r="O86" s="182">
        <v>2018</v>
      </c>
      <c r="P86" s="182" t="s">
        <v>582</v>
      </c>
      <c r="Q86" s="182" t="s">
        <v>583</v>
      </c>
      <c r="R86" s="182" t="s">
        <v>581</v>
      </c>
      <c r="S86" s="182" t="s">
        <v>613</v>
      </c>
      <c r="T86" s="182" t="s">
        <v>382</v>
      </c>
      <c r="U86" s="150" t="s">
        <v>1319</v>
      </c>
      <c r="V86" s="77" t="s">
        <v>135</v>
      </c>
      <c r="W86" s="184">
        <v>70</v>
      </c>
      <c r="X86" s="200"/>
      <c r="Y86" s="200"/>
      <c r="Z86" s="196"/>
      <c r="AA86" s="199" t="s">
        <v>401</v>
      </c>
      <c r="AB86" s="198" t="s">
        <v>401</v>
      </c>
      <c r="AC86" s="201">
        <v>43413</v>
      </c>
      <c r="AD86" s="186"/>
      <c r="AE86" s="199"/>
      <c r="AF86" s="184"/>
      <c r="AG86" s="184"/>
      <c r="AH86" s="182"/>
      <c r="AI86" s="240" t="s">
        <v>1724</v>
      </c>
      <c r="AJ86" s="200">
        <v>100</v>
      </c>
      <c r="AK86" s="200">
        <v>100</v>
      </c>
      <c r="AL86" s="196" t="s">
        <v>1387</v>
      </c>
      <c r="AM86" s="199">
        <v>0</v>
      </c>
      <c r="AN86" s="198" t="str">
        <f t="shared" si="14"/>
        <v xml:space="preserve">Felicitaciones </v>
      </c>
      <c r="AO86" s="201">
        <f t="shared" ca="1" si="4"/>
        <v>43700</v>
      </c>
      <c r="AP86" s="186"/>
      <c r="AQ86" s="199" t="s">
        <v>1219</v>
      </c>
    </row>
    <row r="87" spans="1:48" ht="50.1" customHeight="1" x14ac:dyDescent="0.25">
      <c r="A87" s="151">
        <f t="shared" si="8"/>
        <v>76</v>
      </c>
      <c r="B87" s="150" t="s">
        <v>387</v>
      </c>
      <c r="C87" s="150" t="s">
        <v>33</v>
      </c>
      <c r="D87" s="188" t="str">
        <f>IF(ISERROR(VLOOKUP(C87,Base!$C$2:$C$34,1,FALSE)),"error",LOOKUP(C87,Base!$C$2:$C$34,Base!$D$2:$D$34))</f>
        <v>Gestión del Conocimiento</v>
      </c>
      <c r="E87" s="188" t="str">
        <f>IF(ISERROR(VLOOKUP(C87,Base!$C$2:$C$34,1,FALSE)),"error",LOOKUP(C87,Base!$C$2:$C$34,Base!$E$2:$E$34))</f>
        <v>Gestión del conocimiento e innovación</v>
      </c>
      <c r="F87" s="188" t="str">
        <f>IF(ISERROR(VLOOKUP(C87,Base!$C$2:$C$34,1,FALSE)),"error",LOOKUP(C87,Base!$C$2:$C$34,Base!$F$2:$F$34))</f>
        <v xml:space="preserve">Plan de Acción </v>
      </c>
      <c r="G87" s="188" t="str">
        <f>IF(ISERROR(VLOOKUP(C87,Base!$C$2:$C$34,1,FALSE)),"error",LOOKUP(C87,Base!$C$2:$C$34,Base!$G$2:$G$34))</f>
        <v>AD-Fortalecimiento de los servicios de apoyo</v>
      </c>
      <c r="H87" s="188" t="str">
        <f>IF(ISERROR(VLOOKUP(C87,Base!$C$2:$C$34,1,FALSE)),"error",LOOKUP(C87,Base!$C$2:$C$34,Base!$H$2:$H$34))</f>
        <v xml:space="preserve">Consolidar un Sistema de Aseguramiento de la Calidad Institucional que garantice una adecuada articulación entre los procesos académicos y administrativos necesarios para ampliar el impacto social de la Institución </v>
      </c>
      <c r="I87" s="150" t="s">
        <v>178</v>
      </c>
      <c r="J87" s="75" t="s">
        <v>226</v>
      </c>
      <c r="K87" s="150" t="s">
        <v>73</v>
      </c>
      <c r="L87" s="150" t="s">
        <v>585</v>
      </c>
      <c r="M87" s="182">
        <v>15</v>
      </c>
      <c r="N87" s="182" t="s">
        <v>580</v>
      </c>
      <c r="O87" s="182">
        <v>2018</v>
      </c>
      <c r="P87" s="182" t="s">
        <v>582</v>
      </c>
      <c r="Q87" s="182" t="s">
        <v>583</v>
      </c>
      <c r="R87" s="182" t="s">
        <v>581</v>
      </c>
      <c r="S87" s="182"/>
      <c r="T87" s="182"/>
      <c r="U87" s="150" t="s">
        <v>1320</v>
      </c>
      <c r="V87" s="77" t="s">
        <v>135</v>
      </c>
      <c r="W87" s="184">
        <v>70</v>
      </c>
      <c r="X87" s="182"/>
      <c r="Y87" s="182" t="s">
        <v>87</v>
      </c>
      <c r="Z87" s="183"/>
      <c r="AA87" s="184"/>
      <c r="AB87" s="184"/>
      <c r="AC87" s="183"/>
      <c r="AD87" s="184"/>
      <c r="AE87" s="185"/>
      <c r="AF87" s="184"/>
      <c r="AG87" s="184"/>
      <c r="AH87" s="182"/>
      <c r="AI87" s="226">
        <v>1</v>
      </c>
      <c r="AJ87" s="200">
        <v>100</v>
      </c>
      <c r="AK87" s="200">
        <v>100</v>
      </c>
      <c r="AL87" s="196" t="s">
        <v>1387</v>
      </c>
      <c r="AM87" s="199">
        <v>0</v>
      </c>
      <c r="AN87" s="198" t="str">
        <f t="shared" si="14"/>
        <v xml:space="preserve">Felicitaciones </v>
      </c>
      <c r="AO87" s="201">
        <f t="shared" ca="1" si="4"/>
        <v>43700</v>
      </c>
      <c r="AP87" s="186" t="s">
        <v>1407</v>
      </c>
      <c r="AQ87" s="199" t="s">
        <v>1219</v>
      </c>
    </row>
    <row r="88" spans="1:48" ht="50.1" customHeight="1" x14ac:dyDescent="0.25">
      <c r="A88" s="151">
        <f t="shared" si="8"/>
        <v>77</v>
      </c>
      <c r="B88" s="150" t="s">
        <v>387</v>
      </c>
      <c r="C88" s="150" t="s">
        <v>33</v>
      </c>
      <c r="D88" s="188" t="str">
        <f>IF(ISERROR(VLOOKUP(C88,Base!$C$2:$C$34,1,FALSE)),"error",LOOKUP(C88,Base!$C$2:$C$34,Base!$D$2:$D$34))</f>
        <v>Gestión del Conocimiento</v>
      </c>
      <c r="E88" s="188" t="str">
        <f>IF(ISERROR(VLOOKUP(C88,Base!$C$2:$C$34,1,FALSE)),"error",LOOKUP(C88,Base!$C$2:$C$34,Base!$E$2:$E$34))</f>
        <v>Gestión del conocimiento e innovación</v>
      </c>
      <c r="F88" s="188" t="str">
        <f>IF(ISERROR(VLOOKUP(C88,Base!$C$2:$C$34,1,FALSE)),"error",LOOKUP(C88,Base!$C$2:$C$34,Base!$F$2:$F$34))</f>
        <v xml:space="preserve">Plan de Acción </v>
      </c>
      <c r="G88" s="188" t="str">
        <f>IF(ISERROR(VLOOKUP(C88,Base!$C$2:$C$34,1,FALSE)),"error",LOOKUP(C88,Base!$C$2:$C$34,Base!$G$2:$G$34))</f>
        <v>AD-Fortalecimiento de los servicios de apoyo</v>
      </c>
      <c r="H88" s="188" t="str">
        <f>IF(ISERROR(VLOOKUP(C88,Base!$C$2:$C$34,1,FALSE)),"error",LOOKUP(C88,Base!$C$2:$C$34,Base!$H$2:$H$34))</f>
        <v xml:space="preserve">Consolidar un Sistema de Aseguramiento de la Calidad Institucional que garantice una adecuada articulación entre los procesos académicos y administrativos necesarios para ampliar el impacto social de la Institución </v>
      </c>
      <c r="I88" s="150" t="s">
        <v>178</v>
      </c>
      <c r="J88" s="75" t="s">
        <v>227</v>
      </c>
      <c r="K88" s="150" t="s">
        <v>73</v>
      </c>
      <c r="L88" s="150" t="s">
        <v>1321</v>
      </c>
      <c r="M88" s="182">
        <v>15</v>
      </c>
      <c r="N88" s="182" t="s">
        <v>580</v>
      </c>
      <c r="O88" s="182">
        <v>2018</v>
      </c>
      <c r="P88" s="182" t="s">
        <v>582</v>
      </c>
      <c r="Q88" s="182" t="s">
        <v>583</v>
      </c>
      <c r="R88" s="182" t="s">
        <v>581</v>
      </c>
      <c r="S88" s="182"/>
      <c r="T88" s="182"/>
      <c r="U88" s="150" t="s">
        <v>1322</v>
      </c>
      <c r="V88" s="77" t="s">
        <v>382</v>
      </c>
      <c r="W88" s="184">
        <v>1</v>
      </c>
      <c r="X88" s="182"/>
      <c r="Y88" s="182" t="s">
        <v>87</v>
      </c>
      <c r="Z88" s="183"/>
      <c r="AA88" s="184"/>
      <c r="AB88" s="184"/>
      <c r="AC88" s="183"/>
      <c r="AD88" s="184"/>
      <c r="AE88" s="185"/>
      <c r="AF88" s="184"/>
      <c r="AG88" s="184"/>
      <c r="AH88" s="182"/>
      <c r="AI88" s="226">
        <v>0.5</v>
      </c>
      <c r="AJ88" s="200">
        <v>50</v>
      </c>
      <c r="AK88" s="200">
        <v>50</v>
      </c>
      <c r="AL88" s="196" t="s">
        <v>1387</v>
      </c>
      <c r="AM88" s="199">
        <v>30</v>
      </c>
      <c r="AN88" s="198" t="str">
        <f t="shared" si="14"/>
        <v>Justifique el Retraso</v>
      </c>
      <c r="AO88" s="201">
        <f t="shared" ca="1" si="4"/>
        <v>43700</v>
      </c>
      <c r="AP88" s="186" t="s">
        <v>1408</v>
      </c>
      <c r="AQ88" s="199" t="s">
        <v>1218</v>
      </c>
    </row>
    <row r="89" spans="1:48" ht="50.1" customHeight="1" x14ac:dyDescent="0.25">
      <c r="A89" s="151">
        <f t="shared" si="8"/>
        <v>78</v>
      </c>
      <c r="B89" s="150" t="s">
        <v>387</v>
      </c>
      <c r="C89" s="150" t="s">
        <v>40</v>
      </c>
      <c r="D89" s="188" t="str">
        <f>IF(ISERROR(VLOOKUP(C89,Base!$C$2:$C$34,1,FALSE)),"error",LOOKUP(C89,Base!$C$2:$C$34,Base!$D$2:$D$34))</f>
        <v>Gestión del Conocimiento</v>
      </c>
      <c r="E89" s="188" t="str">
        <f>IF(ISERROR(VLOOKUP(C89,Base!$C$2:$C$34,1,FALSE)),"error",LOOKUP(C89,Base!$C$2:$C$34,Base!$E$2:$E$34))</f>
        <v>Gestión del conocimiento e innovación</v>
      </c>
      <c r="F89" s="188" t="str">
        <f>IF(ISERROR(VLOOKUP(C89,Base!$C$2:$C$34,1,FALSE)),"error",LOOKUP(C89,Base!$C$2:$C$34,Base!$F$2:$F$34))</f>
        <v xml:space="preserve">Plan de Acción </v>
      </c>
      <c r="G89" s="188" t="str">
        <f>IF(ISERROR(VLOOKUP(C89,Base!$C$2:$C$34,1,FALSE)),"error",LOOKUP(C89,Base!$C$2:$C$34,Base!$G$2:$G$34))</f>
        <v>AD-Fortalecimiento de los servicios de apoyo</v>
      </c>
      <c r="H89" s="188" t="str">
        <f>IF(ISERROR(VLOOKUP(C89,Base!$C$2:$C$34,1,FALSE)),"error",LOOKUP(C89,Base!$C$2:$C$34,Base!$H$2:$H$34))</f>
        <v xml:space="preserve">Consolidar un Sistema de Aseguramiento de la Calidad Institucional que garantice una adecuada articulación entre los procesos académicos y administrativos necesarios para ampliar el impacto social de la Institución </v>
      </c>
      <c r="I89" s="150" t="s">
        <v>204</v>
      </c>
      <c r="J89" s="75" t="s">
        <v>1501</v>
      </c>
      <c r="K89" s="150" t="s">
        <v>73</v>
      </c>
      <c r="L89" s="150" t="s">
        <v>1502</v>
      </c>
      <c r="M89" s="182" t="s">
        <v>579</v>
      </c>
      <c r="N89" s="182" t="s">
        <v>580</v>
      </c>
      <c r="O89" s="182" t="s">
        <v>581</v>
      </c>
      <c r="P89" s="182" t="s">
        <v>582</v>
      </c>
      <c r="Q89" s="182" t="s">
        <v>583</v>
      </c>
      <c r="R89" s="182" t="s">
        <v>581</v>
      </c>
      <c r="S89" s="182"/>
      <c r="T89" s="182"/>
      <c r="U89" s="150" t="s">
        <v>1508</v>
      </c>
      <c r="V89" s="77" t="s">
        <v>382</v>
      </c>
      <c r="W89" s="184">
        <v>1</v>
      </c>
      <c r="X89" s="182"/>
      <c r="Y89" s="182"/>
      <c r="Z89" s="183"/>
      <c r="AA89" s="184"/>
      <c r="AB89" s="184"/>
      <c r="AC89" s="183"/>
      <c r="AD89" s="184"/>
      <c r="AE89" s="185"/>
      <c r="AF89" s="184"/>
      <c r="AG89" s="184"/>
      <c r="AH89" s="182"/>
      <c r="AI89" s="226">
        <v>0.7</v>
      </c>
      <c r="AJ89" s="200">
        <v>70</v>
      </c>
      <c r="AK89" s="200">
        <v>70</v>
      </c>
      <c r="AL89" s="196" t="s">
        <v>1456</v>
      </c>
      <c r="AM89" s="199">
        <v>30</v>
      </c>
      <c r="AN89" s="198" t="str">
        <f t="shared" si="14"/>
        <v>Justifique el Retraso</v>
      </c>
      <c r="AO89" s="201">
        <f t="shared" ca="1" si="4"/>
        <v>43700</v>
      </c>
      <c r="AP89" s="186" t="s">
        <v>1514</v>
      </c>
      <c r="AQ89" s="199" t="s">
        <v>1218</v>
      </c>
    </row>
    <row r="90" spans="1:48" ht="50.1" customHeight="1" x14ac:dyDescent="0.25">
      <c r="A90" s="151">
        <f t="shared" si="8"/>
        <v>79</v>
      </c>
      <c r="B90" s="150" t="s">
        <v>387</v>
      </c>
      <c r="C90" s="150" t="s">
        <v>40</v>
      </c>
      <c r="D90" s="188" t="str">
        <f>IF(ISERROR(VLOOKUP(C90,Base!$C$2:$C$34,1,FALSE)),"error",LOOKUP(C90,Base!$C$2:$C$34,Base!$D$2:$D$34))</f>
        <v>Gestión del Conocimiento</v>
      </c>
      <c r="E90" s="188" t="str">
        <f>IF(ISERROR(VLOOKUP(C90,Base!$C$2:$C$34,1,FALSE)),"error",LOOKUP(C90,Base!$C$2:$C$34,Base!$E$2:$E$34))</f>
        <v>Gestión del conocimiento e innovación</v>
      </c>
      <c r="F90" s="188" t="str">
        <f>IF(ISERROR(VLOOKUP(C90,Base!$C$2:$C$34,1,FALSE)),"error",LOOKUP(C90,Base!$C$2:$C$34,Base!$F$2:$F$34))</f>
        <v xml:space="preserve">Plan de Acción </v>
      </c>
      <c r="G90" s="188" t="str">
        <f>IF(ISERROR(VLOOKUP(C90,Base!$C$2:$C$34,1,FALSE)),"error",LOOKUP(C90,Base!$C$2:$C$34,Base!$G$2:$G$34))</f>
        <v>AD-Fortalecimiento de los servicios de apoyo</v>
      </c>
      <c r="H90" s="188" t="str">
        <f>IF(ISERROR(VLOOKUP(C90,Base!$C$2:$C$34,1,FALSE)),"error",LOOKUP(C90,Base!$C$2:$C$34,Base!$H$2:$H$34))</f>
        <v xml:space="preserve">Consolidar un Sistema de Aseguramiento de la Calidad Institucional que garantice una adecuada articulación entre los procesos académicos y administrativos necesarios para ampliar el impacto social de la Institución </v>
      </c>
      <c r="I90" s="150" t="s">
        <v>204</v>
      </c>
      <c r="J90" s="75" t="s">
        <v>1501</v>
      </c>
      <c r="K90" s="150" t="s">
        <v>73</v>
      </c>
      <c r="L90" s="150" t="s">
        <v>1503</v>
      </c>
      <c r="M90" s="182" t="s">
        <v>579</v>
      </c>
      <c r="N90" s="182" t="s">
        <v>580</v>
      </c>
      <c r="O90" s="182" t="s">
        <v>581</v>
      </c>
      <c r="P90" s="182" t="s">
        <v>582</v>
      </c>
      <c r="Q90" s="182" t="s">
        <v>583</v>
      </c>
      <c r="R90" s="182" t="s">
        <v>581</v>
      </c>
      <c r="S90" s="182"/>
      <c r="T90" s="182"/>
      <c r="U90" s="150" t="s">
        <v>1509</v>
      </c>
      <c r="V90" s="77" t="s">
        <v>382</v>
      </c>
      <c r="W90" s="184">
        <v>1</v>
      </c>
      <c r="X90" s="182"/>
      <c r="Y90" s="182"/>
      <c r="Z90" s="183"/>
      <c r="AA90" s="184"/>
      <c r="AB90" s="184"/>
      <c r="AC90" s="183"/>
      <c r="AD90" s="184"/>
      <c r="AE90" s="185"/>
      <c r="AF90" s="184"/>
      <c r="AG90" s="184"/>
      <c r="AH90" s="182"/>
      <c r="AI90" s="226">
        <v>0.6</v>
      </c>
      <c r="AJ90" s="200">
        <v>60</v>
      </c>
      <c r="AK90" s="200">
        <v>60</v>
      </c>
      <c r="AL90" s="196" t="s">
        <v>1456</v>
      </c>
      <c r="AM90" s="199">
        <v>30</v>
      </c>
      <c r="AN90" s="198" t="str">
        <f t="shared" si="14"/>
        <v>Justifique el Retraso</v>
      </c>
      <c r="AO90" s="201">
        <f t="shared" ca="1" si="4"/>
        <v>43700</v>
      </c>
      <c r="AP90" s="186" t="s">
        <v>1515</v>
      </c>
      <c r="AQ90" s="199" t="s">
        <v>1218</v>
      </c>
    </row>
    <row r="91" spans="1:48" ht="50.1" customHeight="1" x14ac:dyDescent="0.25">
      <c r="A91" s="151">
        <f t="shared" si="8"/>
        <v>80</v>
      </c>
      <c r="B91" s="150" t="s">
        <v>387</v>
      </c>
      <c r="C91" s="150" t="s">
        <v>40</v>
      </c>
      <c r="D91" s="188" t="str">
        <f>IF(ISERROR(VLOOKUP(C91,Base!$C$2:$C$34,1,FALSE)),"error",LOOKUP(C91,Base!$C$2:$C$34,Base!$D$2:$D$34))</f>
        <v>Gestión del Conocimiento</v>
      </c>
      <c r="E91" s="188" t="str">
        <f>IF(ISERROR(VLOOKUP(C91,Base!$C$2:$C$34,1,FALSE)),"error",LOOKUP(C91,Base!$C$2:$C$34,Base!$E$2:$E$34))</f>
        <v>Gestión del conocimiento e innovación</v>
      </c>
      <c r="F91" s="188" t="str">
        <f>IF(ISERROR(VLOOKUP(C91,Base!$C$2:$C$34,1,FALSE)),"error",LOOKUP(C91,Base!$C$2:$C$34,Base!$F$2:$F$34))</f>
        <v xml:space="preserve">Plan de Acción </v>
      </c>
      <c r="G91" s="188" t="str">
        <f>IF(ISERROR(VLOOKUP(C91,Base!$C$2:$C$34,1,FALSE)),"error",LOOKUP(C91,Base!$C$2:$C$34,Base!$G$2:$G$34))</f>
        <v>AD-Fortalecimiento de los servicios de apoyo</v>
      </c>
      <c r="H91" s="188" t="str">
        <f>IF(ISERROR(VLOOKUP(C91,Base!$C$2:$C$34,1,FALSE)),"error",LOOKUP(C91,Base!$C$2:$C$34,Base!$H$2:$H$34))</f>
        <v xml:space="preserve">Consolidar un Sistema de Aseguramiento de la Calidad Institucional que garantice una adecuada articulación entre los procesos académicos y administrativos necesarios para ampliar el impacto social de la Institución </v>
      </c>
      <c r="I91" s="150" t="s">
        <v>204</v>
      </c>
      <c r="J91" s="75" t="s">
        <v>1501</v>
      </c>
      <c r="K91" s="150" t="s">
        <v>73</v>
      </c>
      <c r="L91" s="150" t="s">
        <v>1504</v>
      </c>
      <c r="M91" s="182" t="s">
        <v>579</v>
      </c>
      <c r="N91" s="182" t="s">
        <v>580</v>
      </c>
      <c r="O91" s="182" t="s">
        <v>581</v>
      </c>
      <c r="P91" s="182" t="s">
        <v>582</v>
      </c>
      <c r="Q91" s="182" t="s">
        <v>583</v>
      </c>
      <c r="R91" s="182" t="s">
        <v>581</v>
      </c>
      <c r="S91" s="182"/>
      <c r="T91" s="182"/>
      <c r="U91" s="150" t="s">
        <v>1510</v>
      </c>
      <c r="V91" s="77" t="s">
        <v>382</v>
      </c>
      <c r="W91" s="184">
        <v>1</v>
      </c>
      <c r="X91" s="182"/>
      <c r="Y91" s="182"/>
      <c r="Z91" s="183"/>
      <c r="AA91" s="184"/>
      <c r="AB91" s="184"/>
      <c r="AC91" s="183"/>
      <c r="AD91" s="184"/>
      <c r="AE91" s="185"/>
      <c r="AF91" s="184"/>
      <c r="AG91" s="184"/>
      <c r="AH91" s="182"/>
      <c r="AI91" s="226">
        <v>0.6</v>
      </c>
      <c r="AJ91" s="200">
        <v>60</v>
      </c>
      <c r="AK91" s="200">
        <v>60</v>
      </c>
      <c r="AL91" s="196" t="s">
        <v>1456</v>
      </c>
      <c r="AM91" s="199">
        <v>30</v>
      </c>
      <c r="AN91" s="198" t="str">
        <f t="shared" si="14"/>
        <v>Justifique el Retraso</v>
      </c>
      <c r="AO91" s="201">
        <f t="shared" ca="1" si="4"/>
        <v>43700</v>
      </c>
      <c r="AP91" s="186" t="s">
        <v>1516</v>
      </c>
      <c r="AQ91" s="199" t="s">
        <v>1218</v>
      </c>
    </row>
    <row r="92" spans="1:48" ht="50.1" customHeight="1" x14ac:dyDescent="0.25">
      <c r="A92" s="151">
        <f t="shared" si="8"/>
        <v>81</v>
      </c>
      <c r="B92" s="150" t="s">
        <v>387</v>
      </c>
      <c r="C92" s="150" t="s">
        <v>40</v>
      </c>
      <c r="D92" s="188" t="str">
        <f>IF(ISERROR(VLOOKUP(C92,Base!$C$2:$C$34,1,FALSE)),"error",LOOKUP(C92,Base!$C$2:$C$34,Base!$D$2:$D$34))</f>
        <v>Gestión del Conocimiento</v>
      </c>
      <c r="E92" s="188" t="str">
        <f>IF(ISERROR(VLOOKUP(C92,Base!$C$2:$C$34,1,FALSE)),"error",LOOKUP(C92,Base!$C$2:$C$34,Base!$E$2:$E$34))</f>
        <v>Gestión del conocimiento e innovación</v>
      </c>
      <c r="F92" s="188" t="str">
        <f>IF(ISERROR(VLOOKUP(C92,Base!$C$2:$C$34,1,FALSE)),"error",LOOKUP(C92,Base!$C$2:$C$34,Base!$F$2:$F$34))</f>
        <v xml:space="preserve">Plan de Acción </v>
      </c>
      <c r="G92" s="188" t="str">
        <f>IF(ISERROR(VLOOKUP(C92,Base!$C$2:$C$34,1,FALSE)),"error",LOOKUP(C92,Base!$C$2:$C$34,Base!$G$2:$G$34))</f>
        <v>AD-Fortalecimiento de los servicios de apoyo</v>
      </c>
      <c r="H92" s="188" t="str">
        <f>IF(ISERROR(VLOOKUP(C92,Base!$C$2:$C$34,1,FALSE)),"error",LOOKUP(C92,Base!$C$2:$C$34,Base!$H$2:$H$34))</f>
        <v xml:space="preserve">Consolidar un Sistema de Aseguramiento de la Calidad Institucional que garantice una adecuada articulación entre los procesos académicos y administrativos necesarios para ampliar el impacto social de la Institución </v>
      </c>
      <c r="I92" s="150" t="s">
        <v>204</v>
      </c>
      <c r="J92" s="75" t="s">
        <v>253</v>
      </c>
      <c r="K92" s="150" t="s">
        <v>73</v>
      </c>
      <c r="L92" s="150" t="s">
        <v>1505</v>
      </c>
      <c r="M92" s="182" t="s">
        <v>579</v>
      </c>
      <c r="N92" s="182" t="s">
        <v>580</v>
      </c>
      <c r="O92" s="182" t="s">
        <v>581</v>
      </c>
      <c r="P92" s="182" t="s">
        <v>582</v>
      </c>
      <c r="Q92" s="182" t="s">
        <v>583</v>
      </c>
      <c r="R92" s="182" t="s">
        <v>581</v>
      </c>
      <c r="S92" s="182"/>
      <c r="T92" s="182"/>
      <c r="U92" s="150" t="s">
        <v>1511</v>
      </c>
      <c r="V92" s="77" t="s">
        <v>382</v>
      </c>
      <c r="W92" s="184">
        <v>1</v>
      </c>
      <c r="X92" s="182"/>
      <c r="Y92" s="182"/>
      <c r="Z92" s="183"/>
      <c r="AA92" s="184"/>
      <c r="AB92" s="184"/>
      <c r="AC92" s="183"/>
      <c r="AD92" s="184"/>
      <c r="AE92" s="185"/>
      <c r="AF92" s="184"/>
      <c r="AG92" s="184"/>
      <c r="AH92" s="182"/>
      <c r="AI92" s="226">
        <v>0.6</v>
      </c>
      <c r="AJ92" s="200">
        <v>60</v>
      </c>
      <c r="AK92" s="200">
        <v>60</v>
      </c>
      <c r="AL92" s="196" t="s">
        <v>1456</v>
      </c>
      <c r="AM92" s="199">
        <v>30</v>
      </c>
      <c r="AN92" s="198" t="str">
        <f t="shared" si="14"/>
        <v>Justifique el Retraso</v>
      </c>
      <c r="AO92" s="201">
        <f t="shared" ca="1" si="4"/>
        <v>43700</v>
      </c>
      <c r="AP92" s="186" t="s">
        <v>1517</v>
      </c>
      <c r="AQ92" s="199" t="s">
        <v>1218</v>
      </c>
    </row>
    <row r="93" spans="1:48" ht="50.1" customHeight="1" x14ac:dyDescent="0.25">
      <c r="A93" s="151">
        <f t="shared" si="8"/>
        <v>82</v>
      </c>
      <c r="B93" s="150" t="s">
        <v>387</v>
      </c>
      <c r="C93" s="150" t="s">
        <v>40</v>
      </c>
      <c r="D93" s="188" t="str">
        <f>IF(ISERROR(VLOOKUP(C93,Base!$C$2:$C$34,1,FALSE)),"error",LOOKUP(C93,Base!$C$2:$C$34,Base!$D$2:$D$34))</f>
        <v>Gestión del Conocimiento</v>
      </c>
      <c r="E93" s="188" t="str">
        <f>IF(ISERROR(VLOOKUP(C93,Base!$C$2:$C$34,1,FALSE)),"error",LOOKUP(C93,Base!$C$2:$C$34,Base!$E$2:$E$34))</f>
        <v>Gestión del conocimiento e innovación</v>
      </c>
      <c r="F93" s="188" t="str">
        <f>IF(ISERROR(VLOOKUP(C93,Base!$C$2:$C$34,1,FALSE)),"error",LOOKUP(C93,Base!$C$2:$C$34,Base!$F$2:$F$34))</f>
        <v xml:space="preserve">Plan de Acción </v>
      </c>
      <c r="G93" s="188" t="str">
        <f>IF(ISERROR(VLOOKUP(C93,Base!$C$2:$C$34,1,FALSE)),"error",LOOKUP(C93,Base!$C$2:$C$34,Base!$G$2:$G$34))</f>
        <v>AD-Fortalecimiento de los servicios de apoyo</v>
      </c>
      <c r="H93" s="188" t="str">
        <f>IF(ISERROR(VLOOKUP(C93,Base!$C$2:$C$34,1,FALSE)),"error",LOOKUP(C93,Base!$C$2:$C$34,Base!$H$2:$H$34))</f>
        <v xml:space="preserve">Consolidar un Sistema de Aseguramiento de la Calidad Institucional que garantice una adecuada articulación entre los procesos académicos y administrativos necesarios para ampliar el impacto social de la Institución </v>
      </c>
      <c r="I93" s="150" t="s">
        <v>204</v>
      </c>
      <c r="J93" s="75" t="s">
        <v>253</v>
      </c>
      <c r="K93" s="150" t="s">
        <v>73</v>
      </c>
      <c r="L93" s="150" t="s">
        <v>1506</v>
      </c>
      <c r="M93" s="182" t="s">
        <v>579</v>
      </c>
      <c r="N93" s="182" t="s">
        <v>580</v>
      </c>
      <c r="O93" s="182" t="s">
        <v>581</v>
      </c>
      <c r="P93" s="182" t="s">
        <v>582</v>
      </c>
      <c r="Q93" s="182" t="s">
        <v>583</v>
      </c>
      <c r="R93" s="182" t="s">
        <v>581</v>
      </c>
      <c r="S93" s="182"/>
      <c r="T93" s="182"/>
      <c r="U93" s="150" t="s">
        <v>1512</v>
      </c>
      <c r="V93" s="77" t="s">
        <v>135</v>
      </c>
      <c r="W93" s="184">
        <v>20</v>
      </c>
      <c r="X93" s="182"/>
      <c r="Y93" s="182"/>
      <c r="Z93" s="183"/>
      <c r="AA93" s="184"/>
      <c r="AB93" s="184"/>
      <c r="AC93" s="183"/>
      <c r="AD93" s="184"/>
      <c r="AE93" s="185"/>
      <c r="AF93" s="184"/>
      <c r="AG93" s="184"/>
      <c r="AH93" s="182"/>
      <c r="AI93" s="235">
        <v>0.1</v>
      </c>
      <c r="AJ93" s="200">
        <v>10</v>
      </c>
      <c r="AK93" s="200">
        <v>10</v>
      </c>
      <c r="AL93" s="196" t="s">
        <v>1456</v>
      </c>
      <c r="AM93" s="199">
        <v>30</v>
      </c>
      <c r="AN93" s="198" t="str">
        <f t="shared" si="14"/>
        <v>Justifique el Retraso</v>
      </c>
      <c r="AO93" s="201">
        <f t="shared" ca="1" si="4"/>
        <v>43700</v>
      </c>
      <c r="AP93" s="186" t="s">
        <v>1518</v>
      </c>
      <c r="AQ93" s="199" t="s">
        <v>1218</v>
      </c>
    </row>
    <row r="94" spans="1:48" ht="50.1" customHeight="1" x14ac:dyDescent="0.25">
      <c r="A94" s="151">
        <f t="shared" si="8"/>
        <v>83</v>
      </c>
      <c r="B94" s="150" t="s">
        <v>387</v>
      </c>
      <c r="C94" s="150" t="s">
        <v>40</v>
      </c>
      <c r="D94" s="188" t="str">
        <f>IF(ISERROR(VLOOKUP(C94,Base!$C$2:$C$34,1,FALSE)),"error",LOOKUP(C94,Base!$C$2:$C$34,Base!$D$2:$D$34))</f>
        <v>Gestión del Conocimiento</v>
      </c>
      <c r="E94" s="188" t="str">
        <f>IF(ISERROR(VLOOKUP(C94,Base!$C$2:$C$34,1,FALSE)),"error",LOOKUP(C94,Base!$C$2:$C$34,Base!$E$2:$E$34))</f>
        <v>Gestión del conocimiento e innovación</v>
      </c>
      <c r="F94" s="188" t="str">
        <f>IF(ISERROR(VLOOKUP(C94,Base!$C$2:$C$34,1,FALSE)),"error",LOOKUP(C94,Base!$C$2:$C$34,Base!$F$2:$F$34))</f>
        <v xml:space="preserve">Plan de Acción </v>
      </c>
      <c r="G94" s="188" t="str">
        <f>IF(ISERROR(VLOOKUP(C94,Base!$C$2:$C$34,1,FALSE)),"error",LOOKUP(C94,Base!$C$2:$C$34,Base!$G$2:$G$34))</f>
        <v>AD-Fortalecimiento de los servicios de apoyo</v>
      </c>
      <c r="H94" s="188" t="str">
        <f>IF(ISERROR(VLOOKUP(C94,Base!$C$2:$C$34,1,FALSE)),"error",LOOKUP(C94,Base!$C$2:$C$34,Base!$H$2:$H$34))</f>
        <v xml:space="preserve">Consolidar un Sistema de Aseguramiento de la Calidad Institucional que garantice una adecuada articulación entre los procesos académicos y administrativos necesarios para ampliar el impacto social de la Institución </v>
      </c>
      <c r="I94" s="150" t="s">
        <v>177</v>
      </c>
      <c r="J94" s="75" t="s">
        <v>222</v>
      </c>
      <c r="K94" s="150" t="s">
        <v>73</v>
      </c>
      <c r="L94" s="150" t="s">
        <v>1507</v>
      </c>
      <c r="M94" s="182" t="s">
        <v>579</v>
      </c>
      <c r="N94" s="182" t="s">
        <v>580</v>
      </c>
      <c r="O94" s="182" t="s">
        <v>581</v>
      </c>
      <c r="P94" s="182" t="s">
        <v>582</v>
      </c>
      <c r="Q94" s="182" t="s">
        <v>583</v>
      </c>
      <c r="R94" s="182" t="s">
        <v>581</v>
      </c>
      <c r="S94" s="182"/>
      <c r="T94" s="182"/>
      <c r="U94" s="150" t="s">
        <v>1513</v>
      </c>
      <c r="V94" s="77" t="s">
        <v>135</v>
      </c>
      <c r="W94" s="184">
        <v>100</v>
      </c>
      <c r="X94" s="182"/>
      <c r="Y94" s="182"/>
      <c r="Z94" s="183"/>
      <c r="AA94" s="184"/>
      <c r="AB94" s="184"/>
      <c r="AC94" s="183"/>
      <c r="AD94" s="184"/>
      <c r="AE94" s="185"/>
      <c r="AF94" s="184"/>
      <c r="AG94" s="184"/>
      <c r="AH94" s="182"/>
      <c r="AI94" s="226">
        <v>0.3</v>
      </c>
      <c r="AJ94" s="200">
        <v>100</v>
      </c>
      <c r="AK94" s="200">
        <v>100</v>
      </c>
      <c r="AL94" s="196" t="s">
        <v>1456</v>
      </c>
      <c r="AM94" s="199">
        <v>0</v>
      </c>
      <c r="AN94" s="198" t="str">
        <f t="shared" si="14"/>
        <v xml:space="preserve">Felicitaciones </v>
      </c>
      <c r="AO94" s="201">
        <f t="shared" ca="1" si="4"/>
        <v>43700</v>
      </c>
      <c r="AP94" s="186"/>
      <c r="AQ94" s="199" t="s">
        <v>1218</v>
      </c>
    </row>
    <row r="95" spans="1:48" ht="50.1" customHeight="1" x14ac:dyDescent="0.25">
      <c r="A95" s="151">
        <f t="shared" ref="A95:A158" si="15">+A94+1</f>
        <v>84</v>
      </c>
      <c r="B95" s="150" t="s">
        <v>387</v>
      </c>
      <c r="C95" s="150" t="s">
        <v>34</v>
      </c>
      <c r="D95" s="188" t="str">
        <f>IF(ISERROR(VLOOKUP(C95,Base!$C$2:$C$34,1,FALSE)),"error",LOOKUP(C95,Base!$C$2:$C$34,Base!$D$2:$D$34))</f>
        <v>Gestión del Conocimiento</v>
      </c>
      <c r="E95" s="188" t="str">
        <f>IF(ISERROR(VLOOKUP(C95,Base!$C$2:$C$34,1,FALSE)),"error",LOOKUP(C95,Base!$C$2:$C$34,Base!$E$2:$E$34))</f>
        <v>Gestión del conocimiento e innovación</v>
      </c>
      <c r="F95" s="188" t="str">
        <f>IF(ISERROR(VLOOKUP(C95,Base!$C$2:$C$34,1,FALSE)),"error",LOOKUP(C95,Base!$C$2:$C$34,Base!$F$2:$F$34))</f>
        <v xml:space="preserve">Plan de Acción </v>
      </c>
      <c r="G95" s="188" t="str">
        <f>IF(ISERROR(VLOOKUP(C95,Base!$C$2:$C$34,1,FALSE)),"error",LOOKUP(C95,Base!$C$2:$C$34,Base!$G$2:$G$34))</f>
        <v>AD-Fortalecimiento de los servicios de apoyo</v>
      </c>
      <c r="H95" s="188" t="str">
        <f>IF(ISERROR(VLOOKUP(C95,Base!$C$2:$C$34,1,FALSE)),"error",LOOKUP(C95,Base!$C$2:$C$34,Base!$H$2:$H$34))</f>
        <v xml:space="preserve">Consolidar un Sistema de Aseguramiento de la Calidad Institucional que garantice una adecuada articulación entre los procesos académicos y administrativos necesarios para ampliar el impacto social de la Institución </v>
      </c>
      <c r="I95" s="150" t="s">
        <v>205</v>
      </c>
      <c r="J95" s="75" t="s">
        <v>260</v>
      </c>
      <c r="K95" s="150" t="s">
        <v>73</v>
      </c>
      <c r="L95" s="181" t="s">
        <v>614</v>
      </c>
      <c r="M95" s="182" t="s">
        <v>579</v>
      </c>
      <c r="N95" s="182" t="s">
        <v>580</v>
      </c>
      <c r="O95" s="182" t="s">
        <v>581</v>
      </c>
      <c r="P95" s="182" t="s">
        <v>582</v>
      </c>
      <c r="Q95" s="182" t="s">
        <v>583</v>
      </c>
      <c r="R95" s="182" t="s">
        <v>581</v>
      </c>
      <c r="S95" s="182"/>
      <c r="T95" s="182"/>
      <c r="U95" s="150" t="s">
        <v>615</v>
      </c>
      <c r="V95" s="77" t="s">
        <v>135</v>
      </c>
      <c r="W95" s="184">
        <v>100</v>
      </c>
      <c r="X95" s="182"/>
      <c r="Y95" s="182" t="s">
        <v>411</v>
      </c>
      <c r="Z95" s="183"/>
      <c r="AA95" s="184"/>
      <c r="AB95" s="184"/>
      <c r="AC95" s="183"/>
      <c r="AD95" s="184"/>
      <c r="AE95" s="185"/>
      <c r="AF95" s="184"/>
      <c r="AG95" s="184"/>
      <c r="AH95" s="182"/>
      <c r="AI95" s="186" t="s">
        <v>1622</v>
      </c>
      <c r="AJ95" s="200">
        <v>100</v>
      </c>
      <c r="AK95" s="200">
        <v>100</v>
      </c>
      <c r="AL95" s="196" t="s">
        <v>1396</v>
      </c>
      <c r="AM95" s="199">
        <v>0</v>
      </c>
      <c r="AN95" s="198" t="str">
        <f t="shared" si="14"/>
        <v xml:space="preserve">Felicitaciones </v>
      </c>
      <c r="AO95" s="201">
        <f t="shared" ca="1" si="4"/>
        <v>43700</v>
      </c>
      <c r="AP95" s="186"/>
      <c r="AQ95" s="199" t="s">
        <v>1219</v>
      </c>
    </row>
    <row r="96" spans="1:48" ht="50.1" customHeight="1" x14ac:dyDescent="0.25">
      <c r="A96" s="151">
        <f t="shared" si="15"/>
        <v>85</v>
      </c>
      <c r="B96" s="150" t="s">
        <v>387</v>
      </c>
      <c r="C96" s="150" t="s">
        <v>34</v>
      </c>
      <c r="D96" s="188" t="str">
        <f>IF(ISERROR(VLOOKUP(C96,Base!$C$2:$C$34,1,FALSE)),"error",LOOKUP(C96,Base!$C$2:$C$34,Base!$D$2:$D$34))</f>
        <v>Gestión del Conocimiento</v>
      </c>
      <c r="E96" s="188" t="str">
        <f>IF(ISERROR(VLOOKUP(C96,Base!$C$2:$C$34,1,FALSE)),"error",LOOKUP(C96,Base!$C$2:$C$34,Base!$E$2:$E$34))</f>
        <v>Gestión del conocimiento e innovación</v>
      </c>
      <c r="F96" s="188" t="str">
        <f>IF(ISERROR(VLOOKUP(C96,Base!$C$2:$C$34,1,FALSE)),"error",LOOKUP(C96,Base!$C$2:$C$34,Base!$F$2:$F$34))</f>
        <v xml:space="preserve">Plan de Acción </v>
      </c>
      <c r="G96" s="188" t="str">
        <f>IF(ISERROR(VLOOKUP(C96,Base!$C$2:$C$34,1,FALSE)),"error",LOOKUP(C96,Base!$C$2:$C$34,Base!$G$2:$G$34))</f>
        <v>AD-Fortalecimiento de los servicios de apoyo</v>
      </c>
      <c r="H96" s="188" t="str">
        <f>IF(ISERROR(VLOOKUP(C96,Base!$C$2:$C$34,1,FALSE)),"error",LOOKUP(C96,Base!$C$2:$C$34,Base!$H$2:$H$34))</f>
        <v xml:space="preserve">Consolidar un Sistema de Aseguramiento de la Calidad Institucional que garantice una adecuada articulación entre los procesos académicos y administrativos necesarios para ampliar el impacto social de la Institución </v>
      </c>
      <c r="I96" s="150" t="s">
        <v>205</v>
      </c>
      <c r="J96" s="75" t="s">
        <v>260</v>
      </c>
      <c r="K96" s="150" t="s">
        <v>73</v>
      </c>
      <c r="L96" s="181" t="s">
        <v>616</v>
      </c>
      <c r="M96" s="182" t="s">
        <v>579</v>
      </c>
      <c r="N96" s="182" t="s">
        <v>580</v>
      </c>
      <c r="O96" s="182" t="s">
        <v>581</v>
      </c>
      <c r="P96" s="182" t="s">
        <v>582</v>
      </c>
      <c r="Q96" s="182" t="s">
        <v>583</v>
      </c>
      <c r="R96" s="182" t="s">
        <v>581</v>
      </c>
      <c r="S96" s="182"/>
      <c r="T96" s="182"/>
      <c r="U96" s="150" t="s">
        <v>617</v>
      </c>
      <c r="V96" s="77" t="s">
        <v>135</v>
      </c>
      <c r="W96" s="184">
        <v>100</v>
      </c>
      <c r="X96" s="182"/>
      <c r="Y96" s="182" t="s">
        <v>411</v>
      </c>
      <c r="Z96" s="183"/>
      <c r="AA96" s="184"/>
      <c r="AB96" s="184"/>
      <c r="AC96" s="183"/>
      <c r="AD96" s="184"/>
      <c r="AE96" s="185"/>
      <c r="AF96" s="184"/>
      <c r="AG96" s="184"/>
      <c r="AH96" s="182"/>
      <c r="AI96" s="186"/>
      <c r="AJ96" s="200">
        <v>100</v>
      </c>
      <c r="AK96" s="200">
        <v>100</v>
      </c>
      <c r="AL96" s="196" t="s">
        <v>1396</v>
      </c>
      <c r="AM96" s="199">
        <v>0</v>
      </c>
      <c r="AN96" s="198" t="str">
        <f t="shared" si="14"/>
        <v xml:space="preserve">Felicitaciones </v>
      </c>
      <c r="AO96" s="201">
        <f t="shared" ca="1" si="4"/>
        <v>43700</v>
      </c>
      <c r="AP96" s="186"/>
      <c r="AQ96" s="199" t="s">
        <v>1219</v>
      </c>
    </row>
    <row r="97" spans="1:43" ht="50.1" customHeight="1" x14ac:dyDescent="0.25">
      <c r="A97" s="151">
        <f t="shared" si="15"/>
        <v>86</v>
      </c>
      <c r="B97" s="150" t="s">
        <v>387</v>
      </c>
      <c r="C97" s="150" t="s">
        <v>34</v>
      </c>
      <c r="D97" s="188" t="str">
        <f>IF(ISERROR(VLOOKUP(C97,Base!$C$2:$C$34,1,FALSE)),"error",LOOKUP(C97,Base!$C$2:$C$34,Base!$D$2:$D$34))</f>
        <v>Gestión del Conocimiento</v>
      </c>
      <c r="E97" s="188" t="str">
        <f>IF(ISERROR(VLOOKUP(C97,Base!$C$2:$C$34,1,FALSE)),"error",LOOKUP(C97,Base!$C$2:$C$34,Base!$E$2:$E$34))</f>
        <v>Gestión del conocimiento e innovación</v>
      </c>
      <c r="F97" s="188" t="str">
        <f>IF(ISERROR(VLOOKUP(C97,Base!$C$2:$C$34,1,FALSE)),"error",LOOKUP(C97,Base!$C$2:$C$34,Base!$F$2:$F$34))</f>
        <v xml:space="preserve">Plan de Acción </v>
      </c>
      <c r="G97" s="188" t="str">
        <f>IF(ISERROR(VLOOKUP(C97,Base!$C$2:$C$34,1,FALSE)),"error",LOOKUP(C97,Base!$C$2:$C$34,Base!$G$2:$G$34))</f>
        <v>AD-Fortalecimiento de los servicios de apoyo</v>
      </c>
      <c r="H97" s="188" t="str">
        <f>IF(ISERROR(VLOOKUP(C97,Base!$C$2:$C$34,1,FALSE)),"error",LOOKUP(C97,Base!$C$2:$C$34,Base!$H$2:$H$34))</f>
        <v xml:space="preserve">Consolidar un Sistema de Aseguramiento de la Calidad Institucional que garantice una adecuada articulación entre los procesos académicos y administrativos necesarios para ampliar el impacto social de la Institución </v>
      </c>
      <c r="I97" s="150" t="s">
        <v>205</v>
      </c>
      <c r="J97" s="75" t="s">
        <v>260</v>
      </c>
      <c r="K97" s="150" t="s">
        <v>73</v>
      </c>
      <c r="L97" s="181" t="s">
        <v>618</v>
      </c>
      <c r="M97" s="182" t="s">
        <v>579</v>
      </c>
      <c r="N97" s="182" t="s">
        <v>580</v>
      </c>
      <c r="O97" s="182" t="s">
        <v>581</v>
      </c>
      <c r="P97" s="182" t="s">
        <v>582</v>
      </c>
      <c r="Q97" s="182" t="s">
        <v>583</v>
      </c>
      <c r="R97" s="182" t="s">
        <v>581</v>
      </c>
      <c r="S97" s="182"/>
      <c r="T97" s="182"/>
      <c r="U97" s="182" t="s">
        <v>619</v>
      </c>
      <c r="V97" s="77" t="s">
        <v>135</v>
      </c>
      <c r="W97" s="184">
        <v>100</v>
      </c>
      <c r="X97" s="182"/>
      <c r="Y97" s="182" t="s">
        <v>411</v>
      </c>
      <c r="Z97" s="183"/>
      <c r="AA97" s="184"/>
      <c r="AB97" s="184"/>
      <c r="AC97" s="183"/>
      <c r="AD97" s="184"/>
      <c r="AE97" s="185"/>
      <c r="AF97" s="184"/>
      <c r="AG97" s="184"/>
      <c r="AH97" s="182"/>
      <c r="AI97" s="186"/>
      <c r="AJ97" s="200">
        <v>100</v>
      </c>
      <c r="AK97" s="200">
        <v>100</v>
      </c>
      <c r="AL97" s="196" t="s">
        <v>1396</v>
      </c>
      <c r="AM97" s="199">
        <v>0</v>
      </c>
      <c r="AN97" s="198" t="str">
        <f t="shared" si="14"/>
        <v xml:space="preserve">Felicitaciones </v>
      </c>
      <c r="AO97" s="201">
        <f t="shared" ca="1" si="4"/>
        <v>43700</v>
      </c>
      <c r="AP97" s="186"/>
      <c r="AQ97" s="199" t="s">
        <v>1219</v>
      </c>
    </row>
    <row r="98" spans="1:43" ht="50.1" customHeight="1" x14ac:dyDescent="0.25">
      <c r="A98" s="151">
        <f t="shared" si="15"/>
        <v>87</v>
      </c>
      <c r="B98" s="150" t="s">
        <v>387</v>
      </c>
      <c r="C98" s="150" t="s">
        <v>34</v>
      </c>
      <c r="D98" s="188" t="str">
        <f>IF(ISERROR(VLOOKUP(C98,Base!$C$2:$C$34,1,FALSE)),"error",LOOKUP(C98,Base!$C$2:$C$34,Base!$D$2:$D$34))</f>
        <v>Gestión del Conocimiento</v>
      </c>
      <c r="E98" s="188" t="str">
        <f>IF(ISERROR(VLOOKUP(C98,Base!$C$2:$C$34,1,FALSE)),"error",LOOKUP(C98,Base!$C$2:$C$34,Base!$E$2:$E$34))</f>
        <v>Gestión del conocimiento e innovación</v>
      </c>
      <c r="F98" s="188" t="str">
        <f>IF(ISERROR(VLOOKUP(C98,Base!$C$2:$C$34,1,FALSE)),"error",LOOKUP(C98,Base!$C$2:$C$34,Base!$F$2:$F$34))</f>
        <v xml:space="preserve">Plan de Acción </v>
      </c>
      <c r="G98" s="188" t="str">
        <f>IF(ISERROR(VLOOKUP(C98,Base!$C$2:$C$34,1,FALSE)),"error",LOOKUP(C98,Base!$C$2:$C$34,Base!$G$2:$G$34))</f>
        <v>AD-Fortalecimiento de los servicios de apoyo</v>
      </c>
      <c r="H98" s="188" t="str">
        <f>IF(ISERROR(VLOOKUP(C98,Base!$C$2:$C$34,1,FALSE)),"error",LOOKUP(C98,Base!$C$2:$C$34,Base!$H$2:$H$34))</f>
        <v xml:space="preserve">Consolidar un Sistema de Aseguramiento de la Calidad Institucional que garantice una adecuada articulación entre los procesos académicos y administrativos necesarios para ampliar el impacto social de la Institución </v>
      </c>
      <c r="I98" s="150" t="s">
        <v>205</v>
      </c>
      <c r="J98" s="75" t="s">
        <v>260</v>
      </c>
      <c r="K98" s="150" t="s">
        <v>73</v>
      </c>
      <c r="L98" s="181" t="s">
        <v>620</v>
      </c>
      <c r="M98" s="182" t="s">
        <v>579</v>
      </c>
      <c r="N98" s="182" t="s">
        <v>580</v>
      </c>
      <c r="O98" s="182" t="s">
        <v>581</v>
      </c>
      <c r="P98" s="182" t="s">
        <v>582</v>
      </c>
      <c r="Q98" s="182" t="s">
        <v>583</v>
      </c>
      <c r="R98" s="182" t="s">
        <v>581</v>
      </c>
      <c r="S98" s="182"/>
      <c r="T98" s="182"/>
      <c r="U98" s="182" t="s">
        <v>621</v>
      </c>
      <c r="V98" s="77" t="s">
        <v>382</v>
      </c>
      <c r="W98" s="184">
        <v>4</v>
      </c>
      <c r="X98" s="182"/>
      <c r="Y98" s="182" t="s">
        <v>411</v>
      </c>
      <c r="Z98" s="183"/>
      <c r="AA98" s="184"/>
      <c r="AB98" s="184"/>
      <c r="AC98" s="183"/>
      <c r="AD98" s="184"/>
      <c r="AE98" s="185"/>
      <c r="AF98" s="184"/>
      <c r="AG98" s="184"/>
      <c r="AH98" s="182"/>
      <c r="AI98" s="186"/>
      <c r="AJ98" s="200">
        <v>100</v>
      </c>
      <c r="AK98" s="200">
        <v>100</v>
      </c>
      <c r="AL98" s="196" t="s">
        <v>1396</v>
      </c>
      <c r="AM98" s="199">
        <v>0</v>
      </c>
      <c r="AN98" s="198" t="str">
        <f t="shared" si="14"/>
        <v xml:space="preserve">Felicitaciones </v>
      </c>
      <c r="AO98" s="201">
        <f t="shared" ca="1" si="4"/>
        <v>43700</v>
      </c>
      <c r="AP98" s="186"/>
      <c r="AQ98" s="199" t="s">
        <v>1219</v>
      </c>
    </row>
    <row r="99" spans="1:43" ht="45" x14ac:dyDescent="0.25">
      <c r="A99" s="151">
        <f t="shared" si="15"/>
        <v>88</v>
      </c>
      <c r="B99" s="150" t="s">
        <v>387</v>
      </c>
      <c r="C99" s="150" t="s">
        <v>34</v>
      </c>
      <c r="D99" s="188" t="str">
        <f>IF(ISERROR(VLOOKUP(C99,Base!$C$2:$C$34,1,FALSE)),"error",LOOKUP(C99,Base!$C$2:$C$34,Base!$D$2:$D$34))</f>
        <v>Gestión del Conocimiento</v>
      </c>
      <c r="E99" s="188" t="str">
        <f>IF(ISERROR(VLOOKUP(C99,Base!$C$2:$C$34,1,FALSE)),"error",LOOKUP(C99,Base!$C$2:$C$34,Base!$E$2:$E$34))</f>
        <v>Gestión del conocimiento e innovación</v>
      </c>
      <c r="F99" s="188" t="str">
        <f>IF(ISERROR(VLOOKUP(C99,Base!$C$2:$C$34,1,FALSE)),"error",LOOKUP(C99,Base!$C$2:$C$34,Base!$F$2:$F$34))</f>
        <v xml:space="preserve">Plan de Acción </v>
      </c>
      <c r="G99" s="188" t="str">
        <f>IF(ISERROR(VLOOKUP(C99,Base!$C$2:$C$34,1,FALSE)),"error",LOOKUP(C99,Base!$C$2:$C$34,Base!$G$2:$G$34))</f>
        <v>AD-Fortalecimiento de los servicios de apoyo</v>
      </c>
      <c r="H99" s="188" t="str">
        <f>IF(ISERROR(VLOOKUP(C99,Base!$C$2:$C$34,1,FALSE)),"error",LOOKUP(C99,Base!$C$2:$C$34,Base!$H$2:$H$34))</f>
        <v xml:space="preserve">Consolidar un Sistema de Aseguramiento de la Calidad Institucional que garantice una adecuada articulación entre los procesos académicos y administrativos necesarios para ampliar el impacto social de la Institución </v>
      </c>
      <c r="I99" s="150" t="s">
        <v>205</v>
      </c>
      <c r="J99" s="75" t="s">
        <v>260</v>
      </c>
      <c r="K99" s="150" t="s">
        <v>73</v>
      </c>
      <c r="L99" s="181" t="s">
        <v>622</v>
      </c>
      <c r="M99" s="182" t="s">
        <v>579</v>
      </c>
      <c r="N99" s="182" t="s">
        <v>580</v>
      </c>
      <c r="O99" s="182" t="s">
        <v>581</v>
      </c>
      <c r="P99" s="182" t="s">
        <v>582</v>
      </c>
      <c r="Q99" s="182" t="s">
        <v>583</v>
      </c>
      <c r="R99" s="182" t="s">
        <v>581</v>
      </c>
      <c r="S99" s="182"/>
      <c r="T99" s="182"/>
      <c r="U99" s="182" t="s">
        <v>623</v>
      </c>
      <c r="V99" s="77" t="s">
        <v>382</v>
      </c>
      <c r="W99" s="184">
        <v>2</v>
      </c>
      <c r="X99" s="182"/>
      <c r="Y99" s="182" t="s">
        <v>411</v>
      </c>
      <c r="Z99" s="183"/>
      <c r="AA99" s="184"/>
      <c r="AB99" s="184"/>
      <c r="AC99" s="183"/>
      <c r="AD99" s="184"/>
      <c r="AE99" s="185"/>
      <c r="AF99" s="184"/>
      <c r="AG99" s="184"/>
      <c r="AH99" s="182"/>
      <c r="AI99" s="186"/>
      <c r="AJ99" s="200">
        <v>100</v>
      </c>
      <c r="AK99" s="200">
        <v>100</v>
      </c>
      <c r="AL99" s="196" t="s">
        <v>1396</v>
      </c>
      <c r="AM99" s="199">
        <v>0</v>
      </c>
      <c r="AN99" s="198" t="str">
        <f t="shared" si="14"/>
        <v xml:space="preserve">Felicitaciones </v>
      </c>
      <c r="AO99" s="201">
        <f t="shared" ca="1" si="4"/>
        <v>43700</v>
      </c>
      <c r="AP99" s="186"/>
      <c r="AQ99" s="199" t="s">
        <v>1219</v>
      </c>
    </row>
    <row r="100" spans="1:43" ht="50.1" customHeight="1" x14ac:dyDescent="0.25">
      <c r="A100" s="151">
        <f t="shared" si="15"/>
        <v>89</v>
      </c>
      <c r="B100" s="150" t="s">
        <v>387</v>
      </c>
      <c r="C100" s="150" t="s">
        <v>32</v>
      </c>
      <c r="D100" s="188" t="str">
        <f>IF(ISERROR(VLOOKUP(C100,Base!$C$2:$C$34,1,FALSE)),"error",LOOKUP(C100,Base!$C$2:$C$34,Base!$D$2:$D$34))</f>
        <v>Gestión con Valores para el Resultado</v>
      </c>
      <c r="E100" s="188" t="str">
        <f>IF(ISERROR(VLOOKUP(C100,Base!$C$2:$C$34,1,FALSE)),"error",LOOKUP(C100,Base!$C$2:$C$34,Base!$E$2:$E$34))</f>
        <v>Gobierno Digital /Seguridad Digital /Gestión del conocimiento e Innovación</v>
      </c>
      <c r="F100" s="188" t="str">
        <f>IF(ISERROR(VLOOKUP(C100,Base!$C$2:$C$34,1,FALSE)),"error",LOOKUP(C100,Base!$C$2:$C$34,Base!$F$2:$F$34))</f>
        <v xml:space="preserve">Plan de Acción </v>
      </c>
      <c r="G100" s="188" t="str">
        <f>IF(ISERROR(VLOOKUP(C100,Base!$C$2:$C$34,1,FALSE)),"error",LOOKUP(C100,Base!$C$2:$C$34,Base!$G$2:$G$34))</f>
        <v>AD-Fortalecimiento de los servicios de apoyo</v>
      </c>
      <c r="H100" s="188" t="str">
        <f>IF(ISERROR(VLOOKUP(C100,Base!$C$2:$C$34,1,FALSE)),"error",LOOKUP(C100,Base!$C$2:$C$34,Base!$H$2:$H$34))</f>
        <v xml:space="preserve">Consolidar un Sistema de Aseguramiento de la Calidad Institucional que garantice una adecuada articulación entre los procesos académicos y administrativos necesarios para ampliar el impacto social de la Institución </v>
      </c>
      <c r="I100" s="150" t="s">
        <v>204</v>
      </c>
      <c r="J100" s="75" t="s">
        <v>255</v>
      </c>
      <c r="K100" s="150" t="s">
        <v>73</v>
      </c>
      <c r="L100" s="181" t="s">
        <v>678</v>
      </c>
      <c r="M100" s="182" t="s">
        <v>579</v>
      </c>
      <c r="N100" s="182" t="s">
        <v>580</v>
      </c>
      <c r="O100" s="182" t="s">
        <v>581</v>
      </c>
      <c r="P100" s="182" t="s">
        <v>582</v>
      </c>
      <c r="Q100" s="182" t="s">
        <v>583</v>
      </c>
      <c r="R100" s="182" t="s">
        <v>581</v>
      </c>
      <c r="S100" s="182"/>
      <c r="T100" s="182"/>
      <c r="U100" s="182" t="s">
        <v>679</v>
      </c>
      <c r="V100" s="77" t="s">
        <v>382</v>
      </c>
      <c r="W100" s="184">
        <v>1</v>
      </c>
      <c r="X100" s="182"/>
      <c r="Y100" s="182" t="s">
        <v>405</v>
      </c>
      <c r="Z100" s="183"/>
      <c r="AA100" s="184"/>
      <c r="AB100" s="184"/>
      <c r="AC100" s="183"/>
      <c r="AD100" s="184"/>
      <c r="AE100" s="185"/>
      <c r="AF100" s="184"/>
      <c r="AG100" s="184"/>
      <c r="AH100" s="182"/>
      <c r="AI100" s="186"/>
      <c r="AJ100" s="200"/>
      <c r="AK100" s="200"/>
      <c r="AL100" s="196"/>
      <c r="AM100" s="199" t="str">
        <f t="shared" ref="AM100:AM105" si="16">IF(AL100="","",AL100-T100)</f>
        <v/>
      </c>
      <c r="AN100" s="198" t="str">
        <f t="shared" si="14"/>
        <v/>
      </c>
      <c r="AO100" s="201">
        <f t="shared" ref="AO100:AO497" ca="1" si="17">TODAY()</f>
        <v>43700</v>
      </c>
      <c r="AP100" s="186"/>
      <c r="AQ100" s="199"/>
    </row>
    <row r="101" spans="1:43" ht="50.1" customHeight="1" x14ac:dyDescent="0.25">
      <c r="A101" s="151">
        <f t="shared" si="15"/>
        <v>90</v>
      </c>
      <c r="B101" s="150" t="s">
        <v>387</v>
      </c>
      <c r="C101" s="150" t="s">
        <v>32</v>
      </c>
      <c r="D101" s="188" t="str">
        <f>IF(ISERROR(VLOOKUP(C101,Base!$C$2:$C$34,1,FALSE)),"error",LOOKUP(C101,Base!$C$2:$C$34,Base!$D$2:$D$34))</f>
        <v>Gestión con Valores para el Resultado</v>
      </c>
      <c r="E101" s="188" t="str">
        <f>IF(ISERROR(VLOOKUP(C101,Base!$C$2:$C$34,1,FALSE)),"error",LOOKUP(C101,Base!$C$2:$C$34,Base!$E$2:$E$34))</f>
        <v>Gobierno Digital /Seguridad Digital /Gestión del conocimiento e Innovación</v>
      </c>
      <c r="F101" s="188" t="str">
        <f>IF(ISERROR(VLOOKUP(C101,Base!$C$2:$C$34,1,FALSE)),"error",LOOKUP(C101,Base!$C$2:$C$34,Base!$F$2:$F$34))</f>
        <v xml:space="preserve">Plan de Acción </v>
      </c>
      <c r="G101" s="188" t="str">
        <f>IF(ISERROR(VLOOKUP(C101,Base!$C$2:$C$34,1,FALSE)),"error",LOOKUP(C101,Base!$C$2:$C$34,Base!$G$2:$G$34))</f>
        <v>AD-Fortalecimiento de los servicios de apoyo</v>
      </c>
      <c r="H101" s="188" t="str">
        <f>IF(ISERROR(VLOOKUP(C101,Base!$C$2:$C$34,1,FALSE)),"error",LOOKUP(C101,Base!$C$2:$C$34,Base!$H$2:$H$34))</f>
        <v xml:space="preserve">Consolidar un Sistema de Aseguramiento de la Calidad Institucional que garantice una adecuada articulación entre los procesos académicos y administrativos necesarios para ampliar el impacto social de la Institución </v>
      </c>
      <c r="I101" s="150" t="s">
        <v>204</v>
      </c>
      <c r="J101" s="75" t="s">
        <v>255</v>
      </c>
      <c r="K101" s="150" t="s">
        <v>73</v>
      </c>
      <c r="L101" s="181" t="s">
        <v>680</v>
      </c>
      <c r="M101" s="182" t="s">
        <v>579</v>
      </c>
      <c r="N101" s="182" t="s">
        <v>580</v>
      </c>
      <c r="O101" s="182" t="s">
        <v>581</v>
      </c>
      <c r="P101" s="182" t="s">
        <v>582</v>
      </c>
      <c r="Q101" s="182" t="s">
        <v>583</v>
      </c>
      <c r="R101" s="182" t="s">
        <v>581</v>
      </c>
      <c r="S101" s="182"/>
      <c r="T101" s="182"/>
      <c r="U101" s="182" t="s">
        <v>681</v>
      </c>
      <c r="V101" s="77" t="s">
        <v>382</v>
      </c>
      <c r="W101" s="184">
        <v>1</v>
      </c>
      <c r="X101" s="182"/>
      <c r="Y101" s="182" t="s">
        <v>125</v>
      </c>
      <c r="Z101" s="183"/>
      <c r="AA101" s="184"/>
      <c r="AB101" s="184"/>
      <c r="AC101" s="183"/>
      <c r="AD101" s="184"/>
      <c r="AE101" s="185"/>
      <c r="AF101" s="184"/>
      <c r="AG101" s="184"/>
      <c r="AH101" s="182"/>
      <c r="AI101" s="186"/>
      <c r="AJ101" s="200"/>
      <c r="AK101" s="200"/>
      <c r="AL101" s="196"/>
      <c r="AM101" s="199" t="str">
        <f t="shared" si="16"/>
        <v/>
      </c>
      <c r="AN101" s="198" t="str">
        <f t="shared" si="14"/>
        <v/>
      </c>
      <c r="AO101" s="201">
        <f t="shared" ca="1" si="17"/>
        <v>43700</v>
      </c>
      <c r="AP101" s="186"/>
      <c r="AQ101" s="199"/>
    </row>
    <row r="102" spans="1:43" ht="50.1" customHeight="1" x14ac:dyDescent="0.25">
      <c r="A102" s="151">
        <f t="shared" si="15"/>
        <v>91</v>
      </c>
      <c r="B102" s="150" t="s">
        <v>387</v>
      </c>
      <c r="C102" s="150" t="s">
        <v>32</v>
      </c>
      <c r="D102" s="188" t="str">
        <f>IF(ISERROR(VLOOKUP(C102,Base!$C$2:$C$34,1,FALSE)),"error",LOOKUP(C102,Base!$C$2:$C$34,Base!$D$2:$D$34))</f>
        <v>Gestión con Valores para el Resultado</v>
      </c>
      <c r="E102" s="188" t="str">
        <f>IF(ISERROR(VLOOKUP(C102,Base!$C$2:$C$34,1,FALSE)),"error",LOOKUP(C102,Base!$C$2:$C$34,Base!$E$2:$E$34))</f>
        <v>Gobierno Digital /Seguridad Digital /Gestión del conocimiento e Innovación</v>
      </c>
      <c r="F102" s="188" t="str">
        <f>IF(ISERROR(VLOOKUP(C102,Base!$C$2:$C$34,1,FALSE)),"error",LOOKUP(C102,Base!$C$2:$C$34,Base!$F$2:$F$34))</f>
        <v xml:space="preserve">Plan de Acción </v>
      </c>
      <c r="G102" s="188" t="str">
        <f>IF(ISERROR(VLOOKUP(C102,Base!$C$2:$C$34,1,FALSE)),"error",LOOKUP(C102,Base!$C$2:$C$34,Base!$G$2:$G$34))</f>
        <v>AD-Fortalecimiento de los servicios de apoyo</v>
      </c>
      <c r="H102" s="188" t="str">
        <f>IF(ISERROR(VLOOKUP(C102,Base!$C$2:$C$34,1,FALSE)),"error",LOOKUP(C102,Base!$C$2:$C$34,Base!$H$2:$H$34))</f>
        <v xml:space="preserve">Consolidar un Sistema de Aseguramiento de la Calidad Institucional que garantice una adecuada articulación entre los procesos académicos y administrativos necesarios para ampliar el impacto social de la Institución </v>
      </c>
      <c r="I102" s="150" t="s">
        <v>204</v>
      </c>
      <c r="J102" s="75" t="s">
        <v>255</v>
      </c>
      <c r="K102" s="150" t="s">
        <v>73</v>
      </c>
      <c r="L102" s="181" t="s">
        <v>682</v>
      </c>
      <c r="M102" s="182" t="s">
        <v>579</v>
      </c>
      <c r="N102" s="182" t="s">
        <v>580</v>
      </c>
      <c r="O102" s="182" t="s">
        <v>581</v>
      </c>
      <c r="P102" s="182" t="s">
        <v>582</v>
      </c>
      <c r="Q102" s="182" t="s">
        <v>583</v>
      </c>
      <c r="R102" s="182" t="s">
        <v>581</v>
      </c>
      <c r="S102" s="182"/>
      <c r="T102" s="182"/>
      <c r="U102" s="182" t="s">
        <v>683</v>
      </c>
      <c r="V102" s="77" t="s">
        <v>382</v>
      </c>
      <c r="W102" s="184">
        <v>2</v>
      </c>
      <c r="X102" s="182"/>
      <c r="Y102" s="182" t="s">
        <v>81</v>
      </c>
      <c r="Z102" s="183"/>
      <c r="AA102" s="184"/>
      <c r="AB102" s="184"/>
      <c r="AC102" s="183"/>
      <c r="AD102" s="184"/>
      <c r="AE102" s="185"/>
      <c r="AF102" s="184"/>
      <c r="AG102" s="184"/>
      <c r="AH102" s="182"/>
      <c r="AI102" s="186"/>
      <c r="AJ102" s="200"/>
      <c r="AK102" s="200"/>
      <c r="AL102" s="196"/>
      <c r="AM102" s="199" t="str">
        <f t="shared" si="16"/>
        <v/>
      </c>
      <c r="AN102" s="198" t="str">
        <f t="shared" si="14"/>
        <v/>
      </c>
      <c r="AO102" s="201">
        <f t="shared" ca="1" si="17"/>
        <v>43700</v>
      </c>
      <c r="AP102" s="186"/>
      <c r="AQ102" s="199"/>
    </row>
    <row r="103" spans="1:43" ht="50.1" customHeight="1" x14ac:dyDescent="0.25">
      <c r="A103" s="151">
        <f t="shared" si="15"/>
        <v>92</v>
      </c>
      <c r="B103" s="150" t="s">
        <v>387</v>
      </c>
      <c r="C103" s="150" t="s">
        <v>32</v>
      </c>
      <c r="D103" s="188" t="str">
        <f>IF(ISERROR(VLOOKUP(C103,Base!$C$2:$C$34,1,FALSE)),"error",LOOKUP(C103,Base!$C$2:$C$34,Base!$D$2:$D$34))</f>
        <v>Gestión con Valores para el Resultado</v>
      </c>
      <c r="E103" s="188" t="str">
        <f>IF(ISERROR(VLOOKUP(C103,Base!$C$2:$C$34,1,FALSE)),"error",LOOKUP(C103,Base!$C$2:$C$34,Base!$E$2:$E$34))</f>
        <v>Gobierno Digital /Seguridad Digital /Gestión del conocimiento e Innovación</v>
      </c>
      <c r="F103" s="188" t="str">
        <f>IF(ISERROR(VLOOKUP(C103,Base!$C$2:$C$34,1,FALSE)),"error",LOOKUP(C103,Base!$C$2:$C$34,Base!$F$2:$F$34))</f>
        <v xml:space="preserve">Plan de Acción </v>
      </c>
      <c r="G103" s="188" t="str">
        <f>IF(ISERROR(VLOOKUP(C103,Base!$C$2:$C$34,1,FALSE)),"error",LOOKUP(C103,Base!$C$2:$C$34,Base!$G$2:$G$34))</f>
        <v>AD-Fortalecimiento de los servicios de apoyo</v>
      </c>
      <c r="H103" s="188" t="str">
        <f>IF(ISERROR(VLOOKUP(C103,Base!$C$2:$C$34,1,FALSE)),"error",LOOKUP(C103,Base!$C$2:$C$34,Base!$H$2:$H$34))</f>
        <v xml:space="preserve">Consolidar un Sistema de Aseguramiento de la Calidad Institucional que garantice una adecuada articulación entre los procesos académicos y administrativos necesarios para ampliar el impacto social de la Institución </v>
      </c>
      <c r="I103" s="150" t="s">
        <v>204</v>
      </c>
      <c r="J103" s="75" t="s">
        <v>255</v>
      </c>
      <c r="K103" s="150" t="s">
        <v>73</v>
      </c>
      <c r="L103" s="181" t="s">
        <v>684</v>
      </c>
      <c r="M103" s="182" t="s">
        <v>579</v>
      </c>
      <c r="N103" s="182" t="s">
        <v>580</v>
      </c>
      <c r="O103" s="182" t="s">
        <v>581</v>
      </c>
      <c r="P103" s="182" t="s">
        <v>582</v>
      </c>
      <c r="Q103" s="182" t="s">
        <v>583</v>
      </c>
      <c r="R103" s="182" t="s">
        <v>581</v>
      </c>
      <c r="S103" s="182"/>
      <c r="T103" s="182"/>
      <c r="U103" s="182" t="s">
        <v>685</v>
      </c>
      <c r="V103" s="77" t="s">
        <v>382</v>
      </c>
      <c r="W103" s="184">
        <v>1</v>
      </c>
      <c r="X103" s="182"/>
      <c r="Y103" s="182" t="s">
        <v>334</v>
      </c>
      <c r="Z103" s="183"/>
      <c r="AA103" s="184"/>
      <c r="AB103" s="184"/>
      <c r="AC103" s="183"/>
      <c r="AD103" s="184"/>
      <c r="AE103" s="185"/>
      <c r="AF103" s="184"/>
      <c r="AG103" s="184"/>
      <c r="AH103" s="182"/>
      <c r="AI103" s="186"/>
      <c r="AJ103" s="200"/>
      <c r="AK103" s="200"/>
      <c r="AL103" s="196"/>
      <c r="AM103" s="199" t="str">
        <f t="shared" si="16"/>
        <v/>
      </c>
      <c r="AN103" s="198" t="str">
        <f t="shared" si="14"/>
        <v/>
      </c>
      <c r="AO103" s="201">
        <f t="shared" ca="1" si="17"/>
        <v>43700</v>
      </c>
      <c r="AP103" s="186"/>
      <c r="AQ103" s="199"/>
    </row>
    <row r="104" spans="1:43" ht="50.1" customHeight="1" x14ac:dyDescent="0.25">
      <c r="A104" s="151">
        <f t="shared" si="15"/>
        <v>93</v>
      </c>
      <c r="B104" s="150" t="s">
        <v>387</v>
      </c>
      <c r="C104" s="150" t="s">
        <v>32</v>
      </c>
      <c r="D104" s="188" t="str">
        <f>IF(ISERROR(VLOOKUP(C104,Base!$C$2:$C$34,1,FALSE)),"error",LOOKUP(C104,Base!$C$2:$C$34,Base!$D$2:$D$34))</f>
        <v>Gestión con Valores para el Resultado</v>
      </c>
      <c r="E104" s="188" t="str">
        <f>IF(ISERROR(VLOOKUP(C104,Base!$C$2:$C$34,1,FALSE)),"error",LOOKUP(C104,Base!$C$2:$C$34,Base!$E$2:$E$34))</f>
        <v>Gobierno Digital /Seguridad Digital /Gestión del conocimiento e Innovación</v>
      </c>
      <c r="F104" s="188" t="str">
        <f>IF(ISERROR(VLOOKUP(C104,Base!$C$2:$C$34,1,FALSE)),"error",LOOKUP(C104,Base!$C$2:$C$34,Base!$F$2:$F$34))</f>
        <v xml:space="preserve">Plan de Acción </v>
      </c>
      <c r="G104" s="188" t="str">
        <f>IF(ISERROR(VLOOKUP(C104,Base!$C$2:$C$34,1,FALSE)),"error",LOOKUP(C104,Base!$C$2:$C$34,Base!$G$2:$G$34))</f>
        <v>AD-Fortalecimiento de los servicios de apoyo</v>
      </c>
      <c r="H104" s="188" t="str">
        <f>IF(ISERROR(VLOOKUP(C104,Base!$C$2:$C$34,1,FALSE)),"error",LOOKUP(C104,Base!$C$2:$C$34,Base!$H$2:$H$34))</f>
        <v xml:space="preserve">Consolidar un Sistema de Aseguramiento de la Calidad Institucional que garantice una adecuada articulación entre los procesos académicos y administrativos necesarios para ampliar el impacto social de la Institución </v>
      </c>
      <c r="I104" s="150" t="s">
        <v>204</v>
      </c>
      <c r="J104" s="75" t="s">
        <v>255</v>
      </c>
      <c r="K104" s="150" t="s">
        <v>73</v>
      </c>
      <c r="L104" s="181" t="s">
        <v>686</v>
      </c>
      <c r="M104" s="182" t="s">
        <v>579</v>
      </c>
      <c r="N104" s="182" t="s">
        <v>580</v>
      </c>
      <c r="O104" s="182" t="s">
        <v>581</v>
      </c>
      <c r="P104" s="182" t="s">
        <v>582</v>
      </c>
      <c r="Q104" s="182" t="s">
        <v>583</v>
      </c>
      <c r="R104" s="182" t="s">
        <v>581</v>
      </c>
      <c r="S104" s="182"/>
      <c r="T104" s="182"/>
      <c r="U104" s="182" t="s">
        <v>687</v>
      </c>
      <c r="V104" s="77" t="s">
        <v>382</v>
      </c>
      <c r="W104" s="184">
        <v>1</v>
      </c>
      <c r="X104" s="182"/>
      <c r="Y104" s="182" t="s">
        <v>334</v>
      </c>
      <c r="Z104" s="183"/>
      <c r="AA104" s="184"/>
      <c r="AB104" s="184"/>
      <c r="AC104" s="183"/>
      <c r="AD104" s="184"/>
      <c r="AE104" s="185"/>
      <c r="AF104" s="184"/>
      <c r="AG104" s="184"/>
      <c r="AH104" s="182"/>
      <c r="AI104" s="186"/>
      <c r="AJ104" s="200"/>
      <c r="AK104" s="200"/>
      <c r="AL104" s="196"/>
      <c r="AM104" s="199" t="str">
        <f t="shared" si="16"/>
        <v/>
      </c>
      <c r="AN104" s="198" t="str">
        <f t="shared" si="14"/>
        <v/>
      </c>
      <c r="AO104" s="201">
        <f t="shared" ca="1" si="17"/>
        <v>43700</v>
      </c>
      <c r="AP104" s="186"/>
      <c r="AQ104" s="199"/>
    </row>
    <row r="105" spans="1:43" ht="50.1" customHeight="1" x14ac:dyDescent="0.25">
      <c r="A105" s="151">
        <f t="shared" si="15"/>
        <v>94</v>
      </c>
      <c r="B105" s="150" t="s">
        <v>387</v>
      </c>
      <c r="C105" s="150" t="s">
        <v>32</v>
      </c>
      <c r="D105" s="188" t="str">
        <f>IF(ISERROR(VLOOKUP(C105,Base!$C$2:$C$34,1,FALSE)),"error",LOOKUP(C105,Base!$C$2:$C$34,Base!$D$2:$D$34))</f>
        <v>Gestión con Valores para el Resultado</v>
      </c>
      <c r="E105" s="188" t="str">
        <f>IF(ISERROR(VLOOKUP(C105,Base!$C$2:$C$34,1,FALSE)),"error",LOOKUP(C105,Base!$C$2:$C$34,Base!$E$2:$E$34))</f>
        <v>Gobierno Digital /Seguridad Digital /Gestión del conocimiento e Innovación</v>
      </c>
      <c r="F105" s="188" t="str">
        <f>IF(ISERROR(VLOOKUP(C105,Base!$C$2:$C$34,1,FALSE)),"error",LOOKUP(C105,Base!$C$2:$C$34,Base!$F$2:$F$34))</f>
        <v xml:space="preserve">Plan de Acción </v>
      </c>
      <c r="G105" s="188" t="str">
        <f>IF(ISERROR(VLOOKUP(C105,Base!$C$2:$C$34,1,FALSE)),"error",LOOKUP(C105,Base!$C$2:$C$34,Base!$G$2:$G$34))</f>
        <v>AD-Fortalecimiento de los servicios de apoyo</v>
      </c>
      <c r="H105" s="188" t="str">
        <f>IF(ISERROR(VLOOKUP(C105,Base!$C$2:$C$34,1,FALSE)),"error",LOOKUP(C105,Base!$C$2:$C$34,Base!$H$2:$H$34))</f>
        <v xml:space="preserve">Consolidar un Sistema de Aseguramiento de la Calidad Institucional que garantice una adecuada articulación entre los procesos académicos y administrativos necesarios para ampliar el impacto social de la Institución </v>
      </c>
      <c r="I105" s="150" t="s">
        <v>204</v>
      </c>
      <c r="J105" s="75" t="s">
        <v>255</v>
      </c>
      <c r="K105" s="150" t="s">
        <v>73</v>
      </c>
      <c r="L105" s="181" t="s">
        <v>688</v>
      </c>
      <c r="M105" s="182" t="s">
        <v>579</v>
      </c>
      <c r="N105" s="182" t="s">
        <v>580</v>
      </c>
      <c r="O105" s="182" t="s">
        <v>581</v>
      </c>
      <c r="P105" s="182" t="s">
        <v>582</v>
      </c>
      <c r="Q105" s="182" t="s">
        <v>583</v>
      </c>
      <c r="R105" s="182" t="s">
        <v>581</v>
      </c>
      <c r="S105" s="182"/>
      <c r="T105" s="182"/>
      <c r="U105" s="182" t="s">
        <v>689</v>
      </c>
      <c r="V105" s="77" t="s">
        <v>382</v>
      </c>
      <c r="W105" s="184">
        <v>1</v>
      </c>
      <c r="X105" s="182"/>
      <c r="Y105" s="182" t="s">
        <v>81</v>
      </c>
      <c r="Z105" s="183"/>
      <c r="AA105" s="184"/>
      <c r="AB105" s="184"/>
      <c r="AC105" s="183"/>
      <c r="AD105" s="184"/>
      <c r="AE105" s="185"/>
      <c r="AF105" s="184"/>
      <c r="AG105" s="184"/>
      <c r="AH105" s="182"/>
      <c r="AI105" s="186"/>
      <c r="AJ105" s="200"/>
      <c r="AK105" s="200"/>
      <c r="AL105" s="196"/>
      <c r="AM105" s="199" t="str">
        <f t="shared" si="16"/>
        <v/>
      </c>
      <c r="AN105" s="198" t="str">
        <f t="shared" si="14"/>
        <v/>
      </c>
      <c r="AO105" s="201">
        <f t="shared" ca="1" si="17"/>
        <v>43700</v>
      </c>
      <c r="AP105" s="186"/>
      <c r="AQ105" s="199"/>
    </row>
    <row r="106" spans="1:43" ht="45" x14ac:dyDescent="0.25">
      <c r="A106" s="151">
        <f t="shared" si="15"/>
        <v>95</v>
      </c>
      <c r="B106" s="150" t="s">
        <v>384</v>
      </c>
      <c r="C106" s="150" t="s">
        <v>27</v>
      </c>
      <c r="D106" s="188" t="str">
        <f>IF(ISERROR(VLOOKUP(C106,Base!$C$2:$C$34,1,FALSE)),"error",LOOKUP(C106,Base!$C$2:$C$34,Base!$D$2:$D$34))</f>
        <v>Gestión del Conocimiento</v>
      </c>
      <c r="E106" s="188" t="str">
        <f>IF(ISERROR(VLOOKUP(C106,Base!$C$2:$C$34,1,FALSE)),"error",LOOKUP(C106,Base!$C$2:$C$34,Base!$E$2:$E$34))</f>
        <v>Gestión del conocimiento e innovación</v>
      </c>
      <c r="F106" s="188" t="str">
        <f>IF(ISERROR(VLOOKUP(C106,Base!$C$2:$C$34,1,FALSE)),"error",LOOKUP(C106,Base!$C$2:$C$34,Base!$F$2:$F$34))</f>
        <v xml:space="preserve">Plan de Acción </v>
      </c>
      <c r="G106" s="188" t="str">
        <f>IF(ISERROR(VLOOKUP(C106,Base!$C$2:$C$34,1,FALSE)),"error",LOOKUP(C106,Base!$C$2:$C$34,Base!$G$2:$G$34))</f>
        <v>BU-Desarrollo integral de los estamentos de la Institución</v>
      </c>
      <c r="H106" s="188" t="str">
        <f>IF(ISERROR(VLOOKUP(C106,Base!$C$2:$C$34,1,FALSE)),"error",LOOKUP(C106,Base!$C$2:$C$34,Base!$H$2:$H$34))</f>
        <v xml:space="preserve">Consolidar un Sistema de Aseguramiento de la Calidad Institucional que garantice una adecuada articulación entre los procesos académicos y administrativos necesarios para ampliar el impacto social de la Institución </v>
      </c>
      <c r="I106" s="150" t="s">
        <v>200</v>
      </c>
      <c r="J106" s="75" t="s">
        <v>248</v>
      </c>
      <c r="K106" s="150" t="s">
        <v>73</v>
      </c>
      <c r="L106" s="181" t="s">
        <v>720</v>
      </c>
      <c r="M106" s="182" t="s">
        <v>579</v>
      </c>
      <c r="N106" s="182" t="s">
        <v>580</v>
      </c>
      <c r="O106" s="182" t="s">
        <v>581</v>
      </c>
      <c r="P106" s="182" t="s">
        <v>582</v>
      </c>
      <c r="Q106" s="182" t="s">
        <v>583</v>
      </c>
      <c r="R106" s="182" t="s">
        <v>581</v>
      </c>
      <c r="S106" s="182"/>
      <c r="T106" s="182"/>
      <c r="U106" s="182" t="s">
        <v>721</v>
      </c>
      <c r="V106" s="77" t="s">
        <v>135</v>
      </c>
      <c r="W106" s="184">
        <v>35</v>
      </c>
      <c r="X106" s="182"/>
      <c r="Y106" s="182" t="s">
        <v>327</v>
      </c>
      <c r="Z106" s="183"/>
      <c r="AA106" s="184"/>
      <c r="AB106" s="184"/>
      <c r="AC106" s="183"/>
      <c r="AD106" s="184"/>
      <c r="AE106" s="185"/>
      <c r="AF106" s="184"/>
      <c r="AG106" s="184"/>
      <c r="AH106" s="182"/>
      <c r="AI106" s="186" t="s">
        <v>1637</v>
      </c>
      <c r="AJ106" s="200">
        <v>100</v>
      </c>
      <c r="AK106" s="200">
        <v>100</v>
      </c>
      <c r="AL106" s="196">
        <v>100</v>
      </c>
      <c r="AM106" s="199">
        <v>0</v>
      </c>
      <c r="AN106" s="198" t="str">
        <f t="shared" si="14"/>
        <v xml:space="preserve">Felicitaciones </v>
      </c>
      <c r="AO106" s="201">
        <f t="shared" ca="1" si="17"/>
        <v>43700</v>
      </c>
      <c r="AP106" s="186"/>
      <c r="AQ106" s="199" t="s">
        <v>1219</v>
      </c>
    </row>
    <row r="107" spans="1:43" ht="45" x14ac:dyDescent="0.25">
      <c r="A107" s="151">
        <f t="shared" si="15"/>
        <v>96</v>
      </c>
      <c r="B107" s="150" t="s">
        <v>384</v>
      </c>
      <c r="C107" s="150" t="s">
        <v>27</v>
      </c>
      <c r="D107" s="188" t="str">
        <f>IF(ISERROR(VLOOKUP(C107,Base!$C$2:$C$34,1,FALSE)),"error",LOOKUP(C107,Base!$C$2:$C$34,Base!$D$2:$D$34))</f>
        <v>Gestión del Conocimiento</v>
      </c>
      <c r="E107" s="188" t="str">
        <f>IF(ISERROR(VLOOKUP(C107,Base!$C$2:$C$34,1,FALSE)),"error",LOOKUP(C107,Base!$C$2:$C$34,Base!$E$2:$E$34))</f>
        <v>Gestión del conocimiento e innovación</v>
      </c>
      <c r="F107" s="188" t="str">
        <f>IF(ISERROR(VLOOKUP(C107,Base!$C$2:$C$34,1,FALSE)),"error",LOOKUP(C107,Base!$C$2:$C$34,Base!$F$2:$F$34))</f>
        <v xml:space="preserve">Plan de Acción </v>
      </c>
      <c r="G107" s="188" t="str">
        <f>IF(ISERROR(VLOOKUP(C107,Base!$C$2:$C$34,1,FALSE)),"error",LOOKUP(C107,Base!$C$2:$C$34,Base!$G$2:$G$34))</f>
        <v>BU-Desarrollo integral de los estamentos de la Institución</v>
      </c>
      <c r="H107" s="188" t="str">
        <f>IF(ISERROR(VLOOKUP(C107,Base!$C$2:$C$34,1,FALSE)),"error",LOOKUP(C107,Base!$C$2:$C$34,Base!$H$2:$H$34))</f>
        <v xml:space="preserve">Consolidar un Sistema de Aseguramiento de la Calidad Institucional que garantice una adecuada articulación entre los procesos académicos y administrativos necesarios para ampliar el impacto social de la Institución </v>
      </c>
      <c r="I107" s="150" t="s">
        <v>200</v>
      </c>
      <c r="J107" s="75" t="s">
        <v>248</v>
      </c>
      <c r="K107" s="150" t="s">
        <v>73</v>
      </c>
      <c r="L107" s="181" t="s">
        <v>722</v>
      </c>
      <c r="M107" s="182" t="s">
        <v>579</v>
      </c>
      <c r="N107" s="182" t="s">
        <v>580</v>
      </c>
      <c r="O107" s="182" t="s">
        <v>581</v>
      </c>
      <c r="P107" s="182" t="s">
        <v>582</v>
      </c>
      <c r="Q107" s="182" t="s">
        <v>583</v>
      </c>
      <c r="R107" s="182" t="s">
        <v>581</v>
      </c>
      <c r="S107" s="182"/>
      <c r="T107" s="182"/>
      <c r="U107" s="182" t="s">
        <v>723</v>
      </c>
      <c r="V107" s="77" t="s">
        <v>135</v>
      </c>
      <c r="W107" s="184">
        <v>90</v>
      </c>
      <c r="X107" s="182"/>
      <c r="Y107" s="182" t="s">
        <v>327</v>
      </c>
      <c r="Z107" s="183"/>
      <c r="AA107" s="184"/>
      <c r="AB107" s="184"/>
      <c r="AC107" s="183"/>
      <c r="AD107" s="184"/>
      <c r="AE107" s="185"/>
      <c r="AF107" s="184"/>
      <c r="AG107" s="184"/>
      <c r="AH107" s="182"/>
      <c r="AI107" s="186"/>
      <c r="AJ107" s="200">
        <v>95</v>
      </c>
      <c r="AK107" s="200">
        <v>95</v>
      </c>
      <c r="AL107" s="196" t="s">
        <v>1396</v>
      </c>
      <c r="AM107" s="199">
        <v>0</v>
      </c>
      <c r="AN107" s="198" t="str">
        <f t="shared" si="14"/>
        <v xml:space="preserve">Felicitaciones </v>
      </c>
      <c r="AO107" s="201">
        <f t="shared" ca="1" si="17"/>
        <v>43700</v>
      </c>
      <c r="AP107" s="186"/>
      <c r="AQ107" s="199" t="s">
        <v>1219</v>
      </c>
    </row>
    <row r="108" spans="1:43" ht="45" x14ac:dyDescent="0.25">
      <c r="A108" s="151">
        <f t="shared" si="15"/>
        <v>97</v>
      </c>
      <c r="B108" s="150" t="s">
        <v>384</v>
      </c>
      <c r="C108" s="150" t="s">
        <v>27</v>
      </c>
      <c r="D108" s="188" t="str">
        <f>IF(ISERROR(VLOOKUP(C108,Base!$C$2:$C$34,1,FALSE)),"error",LOOKUP(C108,Base!$C$2:$C$34,Base!$D$2:$D$34))</f>
        <v>Gestión del Conocimiento</v>
      </c>
      <c r="E108" s="188" t="str">
        <f>IF(ISERROR(VLOOKUP(C108,Base!$C$2:$C$34,1,FALSE)),"error",LOOKUP(C108,Base!$C$2:$C$34,Base!$E$2:$E$34))</f>
        <v>Gestión del conocimiento e innovación</v>
      </c>
      <c r="F108" s="188" t="str">
        <f>IF(ISERROR(VLOOKUP(C108,Base!$C$2:$C$34,1,FALSE)),"error",LOOKUP(C108,Base!$C$2:$C$34,Base!$F$2:$F$34))</f>
        <v xml:space="preserve">Plan de Acción </v>
      </c>
      <c r="G108" s="188" t="str">
        <f>IF(ISERROR(VLOOKUP(C108,Base!$C$2:$C$34,1,FALSE)),"error",LOOKUP(C108,Base!$C$2:$C$34,Base!$G$2:$G$34))</f>
        <v>BU-Desarrollo integral de los estamentos de la Institución</v>
      </c>
      <c r="H108" s="188" t="str">
        <f>IF(ISERROR(VLOOKUP(C108,Base!$C$2:$C$34,1,FALSE)),"error",LOOKUP(C108,Base!$C$2:$C$34,Base!$H$2:$H$34))</f>
        <v xml:space="preserve">Consolidar un Sistema de Aseguramiento de la Calidad Institucional que garantice una adecuada articulación entre los procesos académicos y administrativos necesarios para ampliar el impacto social de la Institución </v>
      </c>
      <c r="I108" s="150" t="s">
        <v>200</v>
      </c>
      <c r="J108" s="75" t="s">
        <v>248</v>
      </c>
      <c r="K108" s="150" t="s">
        <v>73</v>
      </c>
      <c r="L108" s="181" t="s">
        <v>724</v>
      </c>
      <c r="M108" s="182" t="s">
        <v>579</v>
      </c>
      <c r="N108" s="182" t="s">
        <v>580</v>
      </c>
      <c r="O108" s="182" t="s">
        <v>581</v>
      </c>
      <c r="P108" s="182" t="s">
        <v>582</v>
      </c>
      <c r="Q108" s="182" t="s">
        <v>583</v>
      </c>
      <c r="R108" s="182" t="s">
        <v>581</v>
      </c>
      <c r="S108" s="182"/>
      <c r="T108" s="182"/>
      <c r="U108" s="182" t="s">
        <v>725</v>
      </c>
      <c r="V108" s="77" t="s">
        <v>382</v>
      </c>
      <c r="W108" s="184">
        <v>2</v>
      </c>
      <c r="X108" s="182"/>
      <c r="Y108" s="182" t="s">
        <v>328</v>
      </c>
      <c r="Z108" s="183"/>
      <c r="AA108" s="184"/>
      <c r="AB108" s="184"/>
      <c r="AC108" s="183"/>
      <c r="AD108" s="184"/>
      <c r="AE108" s="185"/>
      <c r="AF108" s="184"/>
      <c r="AG108" s="184"/>
      <c r="AH108" s="182"/>
      <c r="AI108" s="186" t="s">
        <v>1638</v>
      </c>
      <c r="AJ108" s="200">
        <v>100</v>
      </c>
      <c r="AK108" s="200">
        <v>100</v>
      </c>
      <c r="AL108" s="196" t="s">
        <v>1396</v>
      </c>
      <c r="AM108" s="199">
        <v>0</v>
      </c>
      <c r="AN108" s="198" t="str">
        <f t="shared" si="14"/>
        <v xml:space="preserve">Felicitaciones </v>
      </c>
      <c r="AO108" s="201">
        <f t="shared" ca="1" si="17"/>
        <v>43700</v>
      </c>
      <c r="AP108" s="186"/>
      <c r="AQ108" s="199" t="s">
        <v>1219</v>
      </c>
    </row>
    <row r="109" spans="1:43" ht="45" x14ac:dyDescent="0.25">
      <c r="A109" s="151">
        <f t="shared" si="15"/>
        <v>98</v>
      </c>
      <c r="B109" s="150" t="s">
        <v>384</v>
      </c>
      <c r="C109" s="150" t="s">
        <v>27</v>
      </c>
      <c r="D109" s="188" t="str">
        <f>IF(ISERROR(VLOOKUP(C109,Base!$C$2:$C$34,1,FALSE)),"error",LOOKUP(C109,Base!$C$2:$C$34,Base!$D$2:$D$34))</f>
        <v>Gestión del Conocimiento</v>
      </c>
      <c r="E109" s="188" t="str">
        <f>IF(ISERROR(VLOOKUP(C109,Base!$C$2:$C$34,1,FALSE)),"error",LOOKUP(C109,Base!$C$2:$C$34,Base!$E$2:$E$34))</f>
        <v>Gestión del conocimiento e innovación</v>
      </c>
      <c r="F109" s="188" t="str">
        <f>IF(ISERROR(VLOOKUP(C109,Base!$C$2:$C$34,1,FALSE)),"error",LOOKUP(C109,Base!$C$2:$C$34,Base!$F$2:$F$34))</f>
        <v xml:space="preserve">Plan de Acción </v>
      </c>
      <c r="G109" s="188" t="str">
        <f>IF(ISERROR(VLOOKUP(C109,Base!$C$2:$C$34,1,FALSE)),"error",LOOKUP(C109,Base!$C$2:$C$34,Base!$G$2:$G$34))</f>
        <v>BU-Desarrollo integral de los estamentos de la Institución</v>
      </c>
      <c r="H109" s="188" t="str">
        <f>IF(ISERROR(VLOOKUP(C109,Base!$C$2:$C$34,1,FALSE)),"error",LOOKUP(C109,Base!$C$2:$C$34,Base!$H$2:$H$34))</f>
        <v xml:space="preserve">Consolidar un Sistema de Aseguramiento de la Calidad Institucional que garantice una adecuada articulación entre los procesos académicos y administrativos necesarios para ampliar el impacto social de la Institución </v>
      </c>
      <c r="I109" s="150" t="s">
        <v>203</v>
      </c>
      <c r="J109" s="75" t="s">
        <v>252</v>
      </c>
      <c r="K109" s="150" t="s">
        <v>73</v>
      </c>
      <c r="L109" s="181" t="s">
        <v>726</v>
      </c>
      <c r="M109" s="182" t="s">
        <v>579</v>
      </c>
      <c r="N109" s="182" t="s">
        <v>580</v>
      </c>
      <c r="O109" s="182" t="s">
        <v>581</v>
      </c>
      <c r="P109" s="182" t="s">
        <v>582</v>
      </c>
      <c r="Q109" s="182" t="s">
        <v>583</v>
      </c>
      <c r="R109" s="182" t="s">
        <v>581</v>
      </c>
      <c r="S109" s="182"/>
      <c r="T109" s="182"/>
      <c r="U109" s="182" t="s">
        <v>727</v>
      </c>
      <c r="V109" s="77" t="s">
        <v>135</v>
      </c>
      <c r="W109" s="184">
        <v>90</v>
      </c>
      <c r="X109" s="182"/>
      <c r="Y109" s="182" t="s">
        <v>326</v>
      </c>
      <c r="Z109" s="183"/>
      <c r="AA109" s="184"/>
      <c r="AB109" s="184"/>
      <c r="AC109" s="183"/>
      <c r="AD109" s="184"/>
      <c r="AE109" s="185"/>
      <c r="AF109" s="184"/>
      <c r="AG109" s="184"/>
      <c r="AH109" s="182"/>
      <c r="AI109" s="186" t="s">
        <v>1639</v>
      </c>
      <c r="AJ109" s="200">
        <v>100</v>
      </c>
      <c r="AK109" s="200">
        <v>100</v>
      </c>
      <c r="AL109" s="196" t="s">
        <v>1396</v>
      </c>
      <c r="AM109" s="199">
        <v>0</v>
      </c>
      <c r="AN109" s="198" t="str">
        <f t="shared" si="14"/>
        <v xml:space="preserve">Felicitaciones </v>
      </c>
      <c r="AO109" s="201">
        <f t="shared" ca="1" si="17"/>
        <v>43700</v>
      </c>
      <c r="AP109" s="186"/>
      <c r="AQ109" s="199" t="s">
        <v>1219</v>
      </c>
    </row>
    <row r="110" spans="1:43" ht="45" x14ac:dyDescent="0.25">
      <c r="A110" s="151">
        <f t="shared" si="15"/>
        <v>99</v>
      </c>
      <c r="B110" s="150" t="s">
        <v>384</v>
      </c>
      <c r="C110" s="150" t="s">
        <v>27</v>
      </c>
      <c r="D110" s="188" t="str">
        <f>IF(ISERROR(VLOOKUP(C110,Base!$C$2:$C$34,1,FALSE)),"error",LOOKUP(C110,Base!$C$2:$C$34,Base!$D$2:$D$34))</f>
        <v>Gestión del Conocimiento</v>
      </c>
      <c r="E110" s="188" t="str">
        <f>IF(ISERROR(VLOOKUP(C110,Base!$C$2:$C$34,1,FALSE)),"error",LOOKUP(C110,Base!$C$2:$C$34,Base!$E$2:$E$34))</f>
        <v>Gestión del conocimiento e innovación</v>
      </c>
      <c r="F110" s="188" t="str">
        <f>IF(ISERROR(VLOOKUP(C110,Base!$C$2:$C$34,1,FALSE)),"error",LOOKUP(C110,Base!$C$2:$C$34,Base!$F$2:$F$34))</f>
        <v xml:space="preserve">Plan de Acción </v>
      </c>
      <c r="G110" s="188" t="str">
        <f>IF(ISERROR(VLOOKUP(C110,Base!$C$2:$C$34,1,FALSE)),"error",LOOKUP(C110,Base!$C$2:$C$34,Base!$G$2:$G$34))</f>
        <v>BU-Desarrollo integral de los estamentos de la Institución</v>
      </c>
      <c r="H110" s="188" t="str">
        <f>IF(ISERROR(VLOOKUP(C110,Base!$C$2:$C$34,1,FALSE)),"error",LOOKUP(C110,Base!$C$2:$C$34,Base!$H$2:$H$34))</f>
        <v xml:space="preserve">Consolidar un Sistema de Aseguramiento de la Calidad Institucional que garantice una adecuada articulación entre los procesos académicos y administrativos necesarios para ampliar el impacto social de la Institución </v>
      </c>
      <c r="I110" s="150" t="s">
        <v>203</v>
      </c>
      <c r="J110" s="75" t="s">
        <v>252</v>
      </c>
      <c r="K110" s="150" t="s">
        <v>73</v>
      </c>
      <c r="L110" s="181" t="s">
        <v>728</v>
      </c>
      <c r="M110" s="182" t="s">
        <v>579</v>
      </c>
      <c r="N110" s="182" t="s">
        <v>580</v>
      </c>
      <c r="O110" s="182" t="s">
        <v>581</v>
      </c>
      <c r="P110" s="182" t="s">
        <v>582</v>
      </c>
      <c r="Q110" s="182" t="s">
        <v>583</v>
      </c>
      <c r="R110" s="182" t="s">
        <v>581</v>
      </c>
      <c r="S110" s="182"/>
      <c r="T110" s="182"/>
      <c r="U110" s="182" t="s">
        <v>729</v>
      </c>
      <c r="V110" s="77" t="s">
        <v>135</v>
      </c>
      <c r="W110" s="184">
        <v>90</v>
      </c>
      <c r="X110" s="182"/>
      <c r="Y110" s="182" t="s">
        <v>110</v>
      </c>
      <c r="Z110" s="183"/>
      <c r="AA110" s="184"/>
      <c r="AB110" s="184"/>
      <c r="AC110" s="183"/>
      <c r="AD110" s="184"/>
      <c r="AE110" s="185"/>
      <c r="AF110" s="184"/>
      <c r="AG110" s="184"/>
      <c r="AH110" s="182"/>
      <c r="AI110" s="186" t="s">
        <v>1640</v>
      </c>
      <c r="AJ110" s="200">
        <v>100</v>
      </c>
      <c r="AK110" s="200">
        <v>100</v>
      </c>
      <c r="AL110" s="196" t="s">
        <v>1396</v>
      </c>
      <c r="AM110" s="199">
        <v>0</v>
      </c>
      <c r="AN110" s="198" t="str">
        <f t="shared" si="14"/>
        <v xml:space="preserve">Felicitaciones </v>
      </c>
      <c r="AO110" s="201">
        <f t="shared" ca="1" si="17"/>
        <v>43700</v>
      </c>
      <c r="AP110" s="186"/>
      <c r="AQ110" s="199" t="s">
        <v>1219</v>
      </c>
    </row>
    <row r="111" spans="1:43" ht="45" x14ac:dyDescent="0.25">
      <c r="A111" s="151">
        <f t="shared" si="15"/>
        <v>100</v>
      </c>
      <c r="B111" s="150" t="s">
        <v>384</v>
      </c>
      <c r="C111" s="150" t="s">
        <v>27</v>
      </c>
      <c r="D111" s="188" t="str">
        <f>IF(ISERROR(VLOOKUP(C111,Base!$C$2:$C$34,1,FALSE)),"error",LOOKUP(C111,Base!$C$2:$C$34,Base!$D$2:$D$34))</f>
        <v>Gestión del Conocimiento</v>
      </c>
      <c r="E111" s="188" t="str">
        <f>IF(ISERROR(VLOOKUP(C111,Base!$C$2:$C$34,1,FALSE)),"error",LOOKUP(C111,Base!$C$2:$C$34,Base!$E$2:$E$34))</f>
        <v>Gestión del conocimiento e innovación</v>
      </c>
      <c r="F111" s="188" t="str">
        <f>IF(ISERROR(VLOOKUP(C111,Base!$C$2:$C$34,1,FALSE)),"error",LOOKUP(C111,Base!$C$2:$C$34,Base!$F$2:$F$34))</f>
        <v xml:space="preserve">Plan de Acción </v>
      </c>
      <c r="G111" s="188" t="str">
        <f>IF(ISERROR(VLOOKUP(C111,Base!$C$2:$C$34,1,FALSE)),"error",LOOKUP(C111,Base!$C$2:$C$34,Base!$G$2:$G$34))</f>
        <v>BU-Desarrollo integral de los estamentos de la Institución</v>
      </c>
      <c r="H111" s="188" t="str">
        <f>IF(ISERROR(VLOOKUP(C111,Base!$C$2:$C$34,1,FALSE)),"error",LOOKUP(C111,Base!$C$2:$C$34,Base!$H$2:$H$34))</f>
        <v xml:space="preserve">Consolidar un Sistema de Aseguramiento de la Calidad Institucional que garantice una adecuada articulación entre los procesos académicos y administrativos necesarios para ampliar el impacto social de la Institución </v>
      </c>
      <c r="I111" s="150" t="s">
        <v>203</v>
      </c>
      <c r="J111" s="75" t="s">
        <v>252</v>
      </c>
      <c r="K111" s="150" t="s">
        <v>73</v>
      </c>
      <c r="L111" s="181" t="s">
        <v>730</v>
      </c>
      <c r="M111" s="182" t="s">
        <v>579</v>
      </c>
      <c r="N111" s="182" t="s">
        <v>580</v>
      </c>
      <c r="O111" s="182" t="s">
        <v>581</v>
      </c>
      <c r="P111" s="182" t="s">
        <v>582</v>
      </c>
      <c r="Q111" s="182" t="s">
        <v>583</v>
      </c>
      <c r="R111" s="182" t="s">
        <v>581</v>
      </c>
      <c r="S111" s="182"/>
      <c r="T111" s="182"/>
      <c r="U111" s="182" t="s">
        <v>731</v>
      </c>
      <c r="V111" s="77" t="s">
        <v>382</v>
      </c>
      <c r="W111" s="184">
        <v>1</v>
      </c>
      <c r="X111" s="182"/>
      <c r="Y111" s="182" t="s">
        <v>326</v>
      </c>
      <c r="Z111" s="183"/>
      <c r="AA111" s="184"/>
      <c r="AB111" s="184"/>
      <c r="AC111" s="183"/>
      <c r="AD111" s="184"/>
      <c r="AE111" s="185"/>
      <c r="AF111" s="184"/>
      <c r="AG111" s="184"/>
      <c r="AH111" s="182"/>
      <c r="AI111" s="186" t="s">
        <v>1641</v>
      </c>
      <c r="AJ111" s="200">
        <v>70</v>
      </c>
      <c r="AK111" s="200">
        <v>70</v>
      </c>
      <c r="AL111" s="196" t="s">
        <v>1396</v>
      </c>
      <c r="AM111" s="199">
        <v>30</v>
      </c>
      <c r="AN111" s="198" t="str">
        <f t="shared" si="14"/>
        <v>Justifique el Retraso</v>
      </c>
      <c r="AO111" s="201">
        <f t="shared" ca="1" si="17"/>
        <v>43700</v>
      </c>
      <c r="AP111" s="186" t="s">
        <v>1642</v>
      </c>
      <c r="AQ111" s="199" t="s">
        <v>1218</v>
      </c>
    </row>
    <row r="112" spans="1:43" ht="45" x14ac:dyDescent="0.25">
      <c r="A112" s="151">
        <f t="shared" si="15"/>
        <v>101</v>
      </c>
      <c r="B112" s="150" t="s">
        <v>384</v>
      </c>
      <c r="C112" s="150" t="s">
        <v>27</v>
      </c>
      <c r="D112" s="188" t="str">
        <f>IF(ISERROR(VLOOKUP(C112,Base!$C$2:$C$34,1,FALSE)),"error",LOOKUP(C112,Base!$C$2:$C$34,Base!$D$2:$D$34))</f>
        <v>Gestión del Conocimiento</v>
      </c>
      <c r="E112" s="188" t="str">
        <f>IF(ISERROR(VLOOKUP(C112,Base!$C$2:$C$34,1,FALSE)),"error",LOOKUP(C112,Base!$C$2:$C$34,Base!$E$2:$E$34))</f>
        <v>Gestión del conocimiento e innovación</v>
      </c>
      <c r="F112" s="188" t="str">
        <f>IF(ISERROR(VLOOKUP(C112,Base!$C$2:$C$34,1,FALSE)),"error",LOOKUP(C112,Base!$C$2:$C$34,Base!$F$2:$F$34))</f>
        <v xml:space="preserve">Plan de Acción </v>
      </c>
      <c r="G112" s="188" t="str">
        <f>IF(ISERROR(VLOOKUP(C112,Base!$C$2:$C$34,1,FALSE)),"error",LOOKUP(C112,Base!$C$2:$C$34,Base!$G$2:$G$34))</f>
        <v>BU-Desarrollo integral de los estamentos de la Institución</v>
      </c>
      <c r="H112" s="188" t="str">
        <f>IF(ISERROR(VLOOKUP(C112,Base!$C$2:$C$34,1,FALSE)),"error",LOOKUP(C112,Base!$C$2:$C$34,Base!$H$2:$H$34))</f>
        <v xml:space="preserve">Consolidar un Sistema de Aseguramiento de la Calidad Institucional que garantice una adecuada articulación entre los procesos académicos y administrativos necesarios para ampliar el impacto social de la Institución </v>
      </c>
      <c r="I112" s="150" t="s">
        <v>203</v>
      </c>
      <c r="J112" s="75" t="s">
        <v>251</v>
      </c>
      <c r="K112" s="150" t="s">
        <v>73</v>
      </c>
      <c r="L112" s="181" t="s">
        <v>732</v>
      </c>
      <c r="M112" s="182" t="s">
        <v>579</v>
      </c>
      <c r="N112" s="182" t="s">
        <v>580</v>
      </c>
      <c r="O112" s="182" t="s">
        <v>581</v>
      </c>
      <c r="P112" s="182" t="s">
        <v>582</v>
      </c>
      <c r="Q112" s="182" t="s">
        <v>583</v>
      </c>
      <c r="R112" s="182" t="s">
        <v>581</v>
      </c>
      <c r="S112" s="182"/>
      <c r="T112" s="182"/>
      <c r="U112" s="182" t="s">
        <v>733</v>
      </c>
      <c r="V112" s="77" t="s">
        <v>135</v>
      </c>
      <c r="W112" s="184">
        <v>15</v>
      </c>
      <c r="X112" s="182"/>
      <c r="Y112" s="182" t="s">
        <v>132</v>
      </c>
      <c r="Z112" s="183"/>
      <c r="AA112" s="184"/>
      <c r="AB112" s="184"/>
      <c r="AC112" s="183"/>
      <c r="AD112" s="184"/>
      <c r="AE112" s="185"/>
      <c r="AF112" s="184"/>
      <c r="AG112" s="184"/>
      <c r="AH112" s="182"/>
      <c r="AI112" s="186" t="s">
        <v>1633</v>
      </c>
      <c r="AJ112" s="200">
        <v>100</v>
      </c>
      <c r="AK112" s="200">
        <v>100</v>
      </c>
      <c r="AL112" s="196" t="s">
        <v>1396</v>
      </c>
      <c r="AM112" s="199">
        <v>0</v>
      </c>
      <c r="AN112" s="198" t="str">
        <f t="shared" si="14"/>
        <v xml:space="preserve">Felicitaciones </v>
      </c>
      <c r="AO112" s="201">
        <f t="shared" ca="1" si="17"/>
        <v>43700</v>
      </c>
      <c r="AP112" s="186"/>
      <c r="AQ112" s="199" t="s">
        <v>1219</v>
      </c>
    </row>
    <row r="113" spans="1:43" ht="45" x14ac:dyDescent="0.25">
      <c r="A113" s="151">
        <f t="shared" si="15"/>
        <v>102</v>
      </c>
      <c r="B113" s="150" t="s">
        <v>384</v>
      </c>
      <c r="C113" s="150" t="s">
        <v>27</v>
      </c>
      <c r="D113" s="188" t="str">
        <f>IF(ISERROR(VLOOKUP(C113,Base!$C$2:$C$34,1,FALSE)),"error",LOOKUP(C113,Base!$C$2:$C$34,Base!$D$2:$D$34))</f>
        <v>Gestión del Conocimiento</v>
      </c>
      <c r="E113" s="188" t="str">
        <f>IF(ISERROR(VLOOKUP(C113,Base!$C$2:$C$34,1,FALSE)),"error",LOOKUP(C113,Base!$C$2:$C$34,Base!$E$2:$E$34))</f>
        <v>Gestión del conocimiento e innovación</v>
      </c>
      <c r="F113" s="188" t="str">
        <f>IF(ISERROR(VLOOKUP(C113,Base!$C$2:$C$34,1,FALSE)),"error",LOOKUP(C113,Base!$C$2:$C$34,Base!$F$2:$F$34))</f>
        <v xml:space="preserve">Plan de Acción </v>
      </c>
      <c r="G113" s="188" t="str">
        <f>IF(ISERROR(VLOOKUP(C113,Base!$C$2:$C$34,1,FALSE)),"error",LOOKUP(C113,Base!$C$2:$C$34,Base!$G$2:$G$34))</f>
        <v>BU-Desarrollo integral de los estamentos de la Institución</v>
      </c>
      <c r="H113" s="188" t="str">
        <f>IF(ISERROR(VLOOKUP(C113,Base!$C$2:$C$34,1,FALSE)),"error",LOOKUP(C113,Base!$C$2:$C$34,Base!$H$2:$H$34))</f>
        <v xml:space="preserve">Consolidar un Sistema de Aseguramiento de la Calidad Institucional que garantice una adecuada articulación entre los procesos académicos y administrativos necesarios para ampliar el impacto social de la Institución </v>
      </c>
      <c r="I113" s="150" t="s">
        <v>203</v>
      </c>
      <c r="J113" s="75" t="s">
        <v>251</v>
      </c>
      <c r="K113" s="150" t="s">
        <v>73</v>
      </c>
      <c r="L113" s="181" t="s">
        <v>734</v>
      </c>
      <c r="M113" s="182" t="s">
        <v>579</v>
      </c>
      <c r="N113" s="182" t="s">
        <v>580</v>
      </c>
      <c r="O113" s="182" t="s">
        <v>581</v>
      </c>
      <c r="P113" s="182" t="s">
        <v>582</v>
      </c>
      <c r="Q113" s="182" t="s">
        <v>583</v>
      </c>
      <c r="R113" s="182" t="s">
        <v>581</v>
      </c>
      <c r="S113" s="182"/>
      <c r="T113" s="182"/>
      <c r="U113" s="182" t="s">
        <v>1634</v>
      </c>
      <c r="V113" s="77" t="s">
        <v>135</v>
      </c>
      <c r="W113" s="184">
        <v>90</v>
      </c>
      <c r="X113" s="182"/>
      <c r="Y113" s="182" t="s">
        <v>327</v>
      </c>
      <c r="Z113" s="183"/>
      <c r="AA113" s="184"/>
      <c r="AB113" s="184"/>
      <c r="AC113" s="183"/>
      <c r="AD113" s="184"/>
      <c r="AE113" s="185"/>
      <c r="AF113" s="184"/>
      <c r="AG113" s="184"/>
      <c r="AH113" s="182"/>
      <c r="AI113" s="186" t="s">
        <v>1635</v>
      </c>
      <c r="AJ113" s="200">
        <v>100</v>
      </c>
      <c r="AK113" s="200">
        <v>100</v>
      </c>
      <c r="AL113" s="196" t="s">
        <v>1396</v>
      </c>
      <c r="AM113" s="199">
        <v>0</v>
      </c>
      <c r="AN113" s="198" t="str">
        <f t="shared" si="14"/>
        <v xml:space="preserve">Felicitaciones </v>
      </c>
      <c r="AO113" s="201">
        <f t="shared" ca="1" si="17"/>
        <v>43700</v>
      </c>
      <c r="AP113" s="186"/>
      <c r="AQ113" s="199" t="s">
        <v>1219</v>
      </c>
    </row>
    <row r="114" spans="1:43" ht="45" x14ac:dyDescent="0.25">
      <c r="A114" s="151">
        <f t="shared" si="15"/>
        <v>103</v>
      </c>
      <c r="B114" s="150" t="s">
        <v>384</v>
      </c>
      <c r="C114" s="150" t="s">
        <v>27</v>
      </c>
      <c r="D114" s="188" t="str">
        <f>IF(ISERROR(VLOOKUP(C114,Base!$C$2:$C$34,1,FALSE)),"error",LOOKUP(C114,Base!$C$2:$C$34,Base!$D$2:$D$34))</f>
        <v>Gestión del Conocimiento</v>
      </c>
      <c r="E114" s="188" t="str">
        <f>IF(ISERROR(VLOOKUP(C114,Base!$C$2:$C$34,1,FALSE)),"error",LOOKUP(C114,Base!$C$2:$C$34,Base!$E$2:$E$34))</f>
        <v>Gestión del conocimiento e innovación</v>
      </c>
      <c r="F114" s="188" t="str">
        <f>IF(ISERROR(VLOOKUP(C114,Base!$C$2:$C$34,1,FALSE)),"error",LOOKUP(C114,Base!$C$2:$C$34,Base!$F$2:$F$34))</f>
        <v xml:space="preserve">Plan de Acción </v>
      </c>
      <c r="G114" s="188" t="str">
        <f>IF(ISERROR(VLOOKUP(C114,Base!$C$2:$C$34,1,FALSE)),"error",LOOKUP(C114,Base!$C$2:$C$34,Base!$G$2:$G$34))</f>
        <v>BU-Desarrollo integral de los estamentos de la Institución</v>
      </c>
      <c r="H114" s="188" t="str">
        <f>IF(ISERROR(VLOOKUP(C114,Base!$C$2:$C$34,1,FALSE)),"error",LOOKUP(C114,Base!$C$2:$C$34,Base!$H$2:$H$34))</f>
        <v xml:space="preserve">Consolidar un Sistema de Aseguramiento de la Calidad Institucional que garantice una adecuada articulación entre los procesos académicos y administrativos necesarios para ampliar el impacto social de la Institución </v>
      </c>
      <c r="I114" s="150" t="s">
        <v>203</v>
      </c>
      <c r="J114" s="75" t="s">
        <v>251</v>
      </c>
      <c r="K114" s="150" t="s">
        <v>73</v>
      </c>
      <c r="L114" s="181" t="s">
        <v>735</v>
      </c>
      <c r="M114" s="182" t="s">
        <v>579</v>
      </c>
      <c r="N114" s="182" t="s">
        <v>580</v>
      </c>
      <c r="O114" s="182" t="s">
        <v>581</v>
      </c>
      <c r="P114" s="182" t="s">
        <v>582</v>
      </c>
      <c r="Q114" s="182" t="s">
        <v>583</v>
      </c>
      <c r="R114" s="182" t="s">
        <v>581</v>
      </c>
      <c r="S114" s="182"/>
      <c r="T114" s="182"/>
      <c r="U114" s="182" t="s">
        <v>736</v>
      </c>
      <c r="V114" s="77" t="s">
        <v>135</v>
      </c>
      <c r="W114" s="184">
        <v>2</v>
      </c>
      <c r="X114" s="182"/>
      <c r="Y114" s="182" t="s">
        <v>326</v>
      </c>
      <c r="Z114" s="183"/>
      <c r="AA114" s="184"/>
      <c r="AB114" s="184"/>
      <c r="AC114" s="183"/>
      <c r="AD114" s="184"/>
      <c r="AE114" s="185"/>
      <c r="AF114" s="184"/>
      <c r="AG114" s="184"/>
      <c r="AH114" s="182"/>
      <c r="AI114" s="186" t="s">
        <v>1636</v>
      </c>
      <c r="AJ114" s="200">
        <v>100</v>
      </c>
      <c r="AK114" s="200">
        <v>100</v>
      </c>
      <c r="AL114" s="196" t="s">
        <v>1396</v>
      </c>
      <c r="AM114" s="199">
        <v>0</v>
      </c>
      <c r="AN114" s="198" t="str">
        <f t="shared" si="14"/>
        <v xml:space="preserve">Felicitaciones </v>
      </c>
      <c r="AO114" s="201">
        <f t="shared" ca="1" si="17"/>
        <v>43700</v>
      </c>
      <c r="AP114" s="186"/>
      <c r="AQ114" s="199" t="s">
        <v>1219</v>
      </c>
    </row>
    <row r="115" spans="1:43" ht="45" x14ac:dyDescent="0.25">
      <c r="A115" s="151">
        <f t="shared" si="15"/>
        <v>104</v>
      </c>
      <c r="B115" s="150" t="s">
        <v>384</v>
      </c>
      <c r="C115" s="150" t="s">
        <v>27</v>
      </c>
      <c r="D115" s="188" t="str">
        <f>IF(ISERROR(VLOOKUP(C115,Base!$C$2:$C$34,1,FALSE)),"error",LOOKUP(C115,Base!$C$2:$C$34,Base!$D$2:$D$34))</f>
        <v>Gestión del Conocimiento</v>
      </c>
      <c r="E115" s="188" t="str">
        <f>IF(ISERROR(VLOOKUP(C115,Base!$C$2:$C$34,1,FALSE)),"error",LOOKUP(C115,Base!$C$2:$C$34,Base!$E$2:$E$34))</f>
        <v>Gestión del conocimiento e innovación</v>
      </c>
      <c r="F115" s="188" t="str">
        <f>IF(ISERROR(VLOOKUP(C115,Base!$C$2:$C$34,1,FALSE)),"error",LOOKUP(C115,Base!$C$2:$C$34,Base!$F$2:$F$34))</f>
        <v xml:space="preserve">Plan de Acción </v>
      </c>
      <c r="G115" s="188" t="str">
        <f>IF(ISERROR(VLOOKUP(C115,Base!$C$2:$C$34,1,FALSE)),"error",LOOKUP(C115,Base!$C$2:$C$34,Base!$G$2:$G$34))</f>
        <v>BU-Desarrollo integral de los estamentos de la Institución</v>
      </c>
      <c r="H115" s="188" t="str">
        <f>IF(ISERROR(VLOOKUP(C115,Base!$C$2:$C$34,1,FALSE)),"error",LOOKUP(C115,Base!$C$2:$C$34,Base!$H$2:$H$34))</f>
        <v xml:space="preserve">Consolidar un Sistema de Aseguramiento de la Calidad Institucional que garantice una adecuada articulación entre los procesos académicos y administrativos necesarios para ampliar el impacto social de la Institución </v>
      </c>
      <c r="I115" s="150" t="s">
        <v>202</v>
      </c>
      <c r="J115" s="75" t="s">
        <v>250</v>
      </c>
      <c r="K115" s="150" t="s">
        <v>73</v>
      </c>
      <c r="L115" s="181" t="s">
        <v>737</v>
      </c>
      <c r="M115" s="182" t="s">
        <v>579</v>
      </c>
      <c r="N115" s="182" t="s">
        <v>580</v>
      </c>
      <c r="O115" s="182" t="s">
        <v>581</v>
      </c>
      <c r="P115" s="182" t="s">
        <v>582</v>
      </c>
      <c r="Q115" s="182" t="s">
        <v>583</v>
      </c>
      <c r="R115" s="182" t="s">
        <v>581</v>
      </c>
      <c r="S115" s="182"/>
      <c r="T115" s="182"/>
      <c r="U115" s="182" t="s">
        <v>738</v>
      </c>
      <c r="V115" s="77" t="s">
        <v>135</v>
      </c>
      <c r="W115" s="184">
        <v>22</v>
      </c>
      <c r="X115" s="182"/>
      <c r="Y115" s="182" t="s">
        <v>327</v>
      </c>
      <c r="Z115" s="183"/>
      <c r="AA115" s="184"/>
      <c r="AB115" s="184"/>
      <c r="AC115" s="183"/>
      <c r="AD115" s="184"/>
      <c r="AE115" s="185"/>
      <c r="AF115" s="184"/>
      <c r="AG115" s="184"/>
      <c r="AH115" s="182"/>
      <c r="AI115" s="186" t="s">
        <v>1623</v>
      </c>
      <c r="AJ115" s="200">
        <v>100</v>
      </c>
      <c r="AK115" s="200">
        <v>98</v>
      </c>
      <c r="AL115" s="196" t="s">
        <v>1396</v>
      </c>
      <c r="AM115" s="199">
        <v>0</v>
      </c>
      <c r="AN115" s="198" t="str">
        <f t="shared" si="14"/>
        <v xml:space="preserve">Felicitaciones </v>
      </c>
      <c r="AO115" s="201">
        <f t="shared" ca="1" si="17"/>
        <v>43700</v>
      </c>
      <c r="AP115" s="186"/>
      <c r="AQ115" s="199" t="s">
        <v>1219</v>
      </c>
    </row>
    <row r="116" spans="1:43" ht="45" x14ac:dyDescent="0.25">
      <c r="A116" s="151">
        <f t="shared" si="15"/>
        <v>105</v>
      </c>
      <c r="B116" s="150" t="s">
        <v>384</v>
      </c>
      <c r="C116" s="150" t="s">
        <v>27</v>
      </c>
      <c r="D116" s="188" t="str">
        <f>IF(ISERROR(VLOOKUP(C116,Base!$C$2:$C$34,1,FALSE)),"error",LOOKUP(C116,Base!$C$2:$C$34,Base!$D$2:$D$34))</f>
        <v>Gestión del Conocimiento</v>
      </c>
      <c r="E116" s="188" t="str">
        <f>IF(ISERROR(VLOOKUP(C116,Base!$C$2:$C$34,1,FALSE)),"error",LOOKUP(C116,Base!$C$2:$C$34,Base!$E$2:$E$34))</f>
        <v>Gestión del conocimiento e innovación</v>
      </c>
      <c r="F116" s="188" t="str">
        <f>IF(ISERROR(VLOOKUP(C116,Base!$C$2:$C$34,1,FALSE)),"error",LOOKUP(C116,Base!$C$2:$C$34,Base!$F$2:$F$34))</f>
        <v xml:space="preserve">Plan de Acción </v>
      </c>
      <c r="G116" s="188" t="str">
        <f>IF(ISERROR(VLOOKUP(C116,Base!$C$2:$C$34,1,FALSE)),"error",LOOKUP(C116,Base!$C$2:$C$34,Base!$G$2:$G$34))</f>
        <v>BU-Desarrollo integral de los estamentos de la Institución</v>
      </c>
      <c r="H116" s="188" t="str">
        <f>IF(ISERROR(VLOOKUP(C116,Base!$C$2:$C$34,1,FALSE)),"error",LOOKUP(C116,Base!$C$2:$C$34,Base!$H$2:$H$34))</f>
        <v xml:space="preserve">Consolidar un Sistema de Aseguramiento de la Calidad Institucional que garantice una adecuada articulación entre los procesos académicos y administrativos necesarios para ampliar el impacto social de la Institución </v>
      </c>
      <c r="I116" s="150" t="s">
        <v>202</v>
      </c>
      <c r="J116" s="75" t="s">
        <v>250</v>
      </c>
      <c r="K116" s="150" t="s">
        <v>73</v>
      </c>
      <c r="L116" s="181" t="s">
        <v>739</v>
      </c>
      <c r="M116" s="182" t="s">
        <v>579</v>
      </c>
      <c r="N116" s="182" t="s">
        <v>580</v>
      </c>
      <c r="O116" s="182" t="s">
        <v>581</v>
      </c>
      <c r="P116" s="182" t="s">
        <v>582</v>
      </c>
      <c r="Q116" s="182" t="s">
        <v>583</v>
      </c>
      <c r="R116" s="182" t="s">
        <v>581</v>
      </c>
      <c r="S116" s="182"/>
      <c r="T116" s="182"/>
      <c r="U116" s="182" t="s">
        <v>740</v>
      </c>
      <c r="V116" s="77" t="s">
        <v>382</v>
      </c>
      <c r="W116" s="184">
        <v>5</v>
      </c>
      <c r="X116" s="182"/>
      <c r="Y116" s="182" t="s">
        <v>327</v>
      </c>
      <c r="Z116" s="183"/>
      <c r="AA116" s="184"/>
      <c r="AB116" s="184"/>
      <c r="AC116" s="183"/>
      <c r="AD116" s="184"/>
      <c r="AE116" s="185"/>
      <c r="AF116" s="184"/>
      <c r="AG116" s="184"/>
      <c r="AH116" s="182"/>
      <c r="AI116" s="186" t="s">
        <v>1624</v>
      </c>
      <c r="AJ116" s="200">
        <v>100</v>
      </c>
      <c r="AK116" s="200">
        <v>100</v>
      </c>
      <c r="AL116" s="196" t="s">
        <v>1396</v>
      </c>
      <c r="AM116" s="199">
        <v>0</v>
      </c>
      <c r="AN116" s="198" t="str">
        <f t="shared" ref="AN116:AN122" si="18">IF(AM116="","",IF(AM116&lt;=0,"Felicitaciones ",IF(AM116&lt;=15,"Retraso Moderado",IF(AM116&gt;15,"Justifique el Retraso",))))</f>
        <v xml:space="preserve">Felicitaciones </v>
      </c>
      <c r="AO116" s="201">
        <f t="shared" ca="1" si="17"/>
        <v>43700</v>
      </c>
      <c r="AP116" s="186"/>
      <c r="AQ116" s="199" t="s">
        <v>1219</v>
      </c>
    </row>
    <row r="117" spans="1:43" ht="45" x14ac:dyDescent="0.25">
      <c r="A117" s="151">
        <f t="shared" si="15"/>
        <v>106</v>
      </c>
      <c r="B117" s="150" t="s">
        <v>384</v>
      </c>
      <c r="C117" s="150" t="s">
        <v>27</v>
      </c>
      <c r="D117" s="188" t="str">
        <f>IF(ISERROR(VLOOKUP(C117,Base!$C$2:$C$34,1,FALSE)),"error",LOOKUP(C117,Base!$C$2:$C$34,Base!$D$2:$D$34))</f>
        <v>Gestión del Conocimiento</v>
      </c>
      <c r="E117" s="188" t="str">
        <f>IF(ISERROR(VLOOKUP(C117,Base!$C$2:$C$34,1,FALSE)),"error",LOOKUP(C117,Base!$C$2:$C$34,Base!$E$2:$E$34))</f>
        <v>Gestión del conocimiento e innovación</v>
      </c>
      <c r="F117" s="188" t="str">
        <f>IF(ISERROR(VLOOKUP(C117,Base!$C$2:$C$34,1,FALSE)),"error",LOOKUP(C117,Base!$C$2:$C$34,Base!$F$2:$F$34))</f>
        <v xml:space="preserve">Plan de Acción </v>
      </c>
      <c r="G117" s="188" t="str">
        <f>IF(ISERROR(VLOOKUP(C117,Base!$C$2:$C$34,1,FALSE)),"error",LOOKUP(C117,Base!$C$2:$C$34,Base!$G$2:$G$34))</f>
        <v>BU-Desarrollo integral de los estamentos de la Institución</v>
      </c>
      <c r="H117" s="188" t="str">
        <f>IF(ISERROR(VLOOKUP(C117,Base!$C$2:$C$34,1,FALSE)),"error",LOOKUP(C117,Base!$C$2:$C$34,Base!$H$2:$H$34))</f>
        <v xml:space="preserve">Consolidar un Sistema de Aseguramiento de la Calidad Institucional que garantice una adecuada articulación entre los procesos académicos y administrativos necesarios para ampliar el impacto social de la Institución </v>
      </c>
      <c r="I117" s="150" t="s">
        <v>202</v>
      </c>
      <c r="J117" s="75" t="s">
        <v>250</v>
      </c>
      <c r="K117" s="150" t="s">
        <v>73</v>
      </c>
      <c r="L117" s="181" t="s">
        <v>741</v>
      </c>
      <c r="M117" s="182" t="s">
        <v>579</v>
      </c>
      <c r="N117" s="182" t="s">
        <v>580</v>
      </c>
      <c r="O117" s="182" t="s">
        <v>581</v>
      </c>
      <c r="P117" s="182" t="s">
        <v>582</v>
      </c>
      <c r="Q117" s="182" t="s">
        <v>583</v>
      </c>
      <c r="R117" s="182" t="s">
        <v>581</v>
      </c>
      <c r="S117" s="182"/>
      <c r="T117" s="182"/>
      <c r="U117" s="182" t="s">
        <v>742</v>
      </c>
      <c r="V117" s="77" t="s">
        <v>382</v>
      </c>
      <c r="W117" s="184">
        <v>2</v>
      </c>
      <c r="X117" s="182"/>
      <c r="Y117" s="182" t="s">
        <v>327</v>
      </c>
      <c r="Z117" s="183"/>
      <c r="AA117" s="184"/>
      <c r="AB117" s="184"/>
      <c r="AC117" s="183"/>
      <c r="AD117" s="184"/>
      <c r="AE117" s="185"/>
      <c r="AF117" s="184"/>
      <c r="AG117" s="184"/>
      <c r="AH117" s="182"/>
      <c r="AI117" s="186" t="s">
        <v>1625</v>
      </c>
      <c r="AJ117" s="200">
        <v>100</v>
      </c>
      <c r="AK117" s="200">
        <v>100</v>
      </c>
      <c r="AL117" s="196" t="s">
        <v>1396</v>
      </c>
      <c r="AM117" s="199">
        <v>0</v>
      </c>
      <c r="AN117" s="198" t="str">
        <f t="shared" si="18"/>
        <v xml:space="preserve">Felicitaciones </v>
      </c>
      <c r="AO117" s="201">
        <f t="shared" ca="1" si="17"/>
        <v>43700</v>
      </c>
      <c r="AP117" s="186"/>
      <c r="AQ117" s="199" t="s">
        <v>1219</v>
      </c>
    </row>
    <row r="118" spans="1:43" ht="45" x14ac:dyDescent="0.25">
      <c r="A118" s="151">
        <f t="shared" si="15"/>
        <v>107</v>
      </c>
      <c r="B118" s="150" t="s">
        <v>384</v>
      </c>
      <c r="C118" s="150" t="s">
        <v>27</v>
      </c>
      <c r="D118" s="188" t="str">
        <f>IF(ISERROR(VLOOKUP(C118,Base!$C$2:$C$34,1,FALSE)),"error",LOOKUP(C118,Base!$C$2:$C$34,Base!$D$2:$D$34))</f>
        <v>Gestión del Conocimiento</v>
      </c>
      <c r="E118" s="188" t="str">
        <f>IF(ISERROR(VLOOKUP(C118,Base!$C$2:$C$34,1,FALSE)),"error",LOOKUP(C118,Base!$C$2:$C$34,Base!$E$2:$E$34))</f>
        <v>Gestión del conocimiento e innovación</v>
      </c>
      <c r="F118" s="188" t="str">
        <f>IF(ISERROR(VLOOKUP(C118,Base!$C$2:$C$34,1,FALSE)),"error",LOOKUP(C118,Base!$C$2:$C$34,Base!$F$2:$F$34))</f>
        <v xml:space="preserve">Plan de Acción </v>
      </c>
      <c r="G118" s="188" t="str">
        <f>IF(ISERROR(VLOOKUP(C118,Base!$C$2:$C$34,1,FALSE)),"error",LOOKUP(C118,Base!$C$2:$C$34,Base!$G$2:$G$34))</f>
        <v>BU-Desarrollo integral de los estamentos de la Institución</v>
      </c>
      <c r="H118" s="188" t="str">
        <f>IF(ISERROR(VLOOKUP(C118,Base!$C$2:$C$34,1,FALSE)),"error",LOOKUP(C118,Base!$C$2:$C$34,Base!$H$2:$H$34))</f>
        <v xml:space="preserve">Consolidar un Sistema de Aseguramiento de la Calidad Institucional que garantice una adecuada articulación entre los procesos académicos y administrativos necesarios para ampliar el impacto social de la Institución </v>
      </c>
      <c r="I118" s="150" t="s">
        <v>202</v>
      </c>
      <c r="J118" s="75" t="s">
        <v>250</v>
      </c>
      <c r="K118" s="150" t="s">
        <v>73</v>
      </c>
      <c r="L118" s="181" t="s">
        <v>743</v>
      </c>
      <c r="M118" s="182" t="s">
        <v>579</v>
      </c>
      <c r="N118" s="182" t="s">
        <v>580</v>
      </c>
      <c r="O118" s="182" t="s">
        <v>581</v>
      </c>
      <c r="P118" s="182" t="s">
        <v>582</v>
      </c>
      <c r="Q118" s="182" t="s">
        <v>583</v>
      </c>
      <c r="R118" s="182" t="s">
        <v>581</v>
      </c>
      <c r="S118" s="182"/>
      <c r="T118" s="182"/>
      <c r="U118" s="182" t="s">
        <v>744</v>
      </c>
      <c r="V118" s="77" t="s">
        <v>382</v>
      </c>
      <c r="W118" s="184">
        <v>1</v>
      </c>
      <c r="X118" s="182"/>
      <c r="Y118" s="182" t="s">
        <v>327</v>
      </c>
      <c r="Z118" s="183"/>
      <c r="AA118" s="184"/>
      <c r="AB118" s="184"/>
      <c r="AC118" s="183"/>
      <c r="AD118" s="184"/>
      <c r="AE118" s="185"/>
      <c r="AF118" s="184"/>
      <c r="AG118" s="184"/>
      <c r="AH118" s="182"/>
      <c r="AI118" s="186" t="s">
        <v>1626</v>
      </c>
      <c r="AJ118" s="200">
        <v>70</v>
      </c>
      <c r="AK118" s="200">
        <v>70</v>
      </c>
      <c r="AL118" s="196" t="s">
        <v>1396</v>
      </c>
      <c r="AM118" s="199">
        <v>0</v>
      </c>
      <c r="AN118" s="198" t="str">
        <f t="shared" si="18"/>
        <v xml:space="preserve">Felicitaciones </v>
      </c>
      <c r="AO118" s="201">
        <f t="shared" ca="1" si="17"/>
        <v>43700</v>
      </c>
      <c r="AP118" s="186" t="s">
        <v>1627</v>
      </c>
      <c r="AQ118" s="199" t="s">
        <v>1218</v>
      </c>
    </row>
    <row r="119" spans="1:43" ht="45" x14ac:dyDescent="0.25">
      <c r="A119" s="151">
        <f t="shared" si="15"/>
        <v>108</v>
      </c>
      <c r="B119" s="150" t="s">
        <v>384</v>
      </c>
      <c r="C119" s="150" t="s">
        <v>27</v>
      </c>
      <c r="D119" s="188" t="str">
        <f>IF(ISERROR(VLOOKUP(C119,Base!$C$2:$C$34,1,FALSE)),"error",LOOKUP(C119,Base!$C$2:$C$34,Base!$D$2:$D$34))</f>
        <v>Gestión del Conocimiento</v>
      </c>
      <c r="E119" s="188" t="str">
        <f>IF(ISERROR(VLOOKUP(C119,Base!$C$2:$C$34,1,FALSE)),"error",LOOKUP(C119,Base!$C$2:$C$34,Base!$E$2:$E$34))</f>
        <v>Gestión del conocimiento e innovación</v>
      </c>
      <c r="F119" s="188" t="str">
        <f>IF(ISERROR(VLOOKUP(C119,Base!$C$2:$C$34,1,FALSE)),"error",LOOKUP(C119,Base!$C$2:$C$34,Base!$F$2:$F$34))</f>
        <v xml:space="preserve">Plan de Acción </v>
      </c>
      <c r="G119" s="188" t="str">
        <f>IF(ISERROR(VLOOKUP(C119,Base!$C$2:$C$34,1,FALSE)),"error",LOOKUP(C119,Base!$C$2:$C$34,Base!$G$2:$G$34))</f>
        <v>BU-Desarrollo integral de los estamentos de la Institución</v>
      </c>
      <c r="H119" s="188" t="str">
        <f>IF(ISERROR(VLOOKUP(C119,Base!$C$2:$C$34,1,FALSE)),"error",LOOKUP(C119,Base!$C$2:$C$34,Base!$H$2:$H$34))</f>
        <v xml:space="preserve">Consolidar un Sistema de Aseguramiento de la Calidad Institucional que garantice una adecuada articulación entre los procesos académicos y administrativos necesarios para ampliar el impacto social de la Institución </v>
      </c>
      <c r="I119" s="150" t="s">
        <v>201</v>
      </c>
      <c r="J119" s="75" t="s">
        <v>249</v>
      </c>
      <c r="K119" s="150" t="s">
        <v>73</v>
      </c>
      <c r="L119" s="181" t="s">
        <v>745</v>
      </c>
      <c r="M119" s="182" t="s">
        <v>579</v>
      </c>
      <c r="N119" s="182" t="s">
        <v>580</v>
      </c>
      <c r="O119" s="182" t="s">
        <v>581</v>
      </c>
      <c r="P119" s="182" t="s">
        <v>582</v>
      </c>
      <c r="Q119" s="182" t="s">
        <v>583</v>
      </c>
      <c r="R119" s="182" t="s">
        <v>581</v>
      </c>
      <c r="S119" s="182"/>
      <c r="T119" s="182"/>
      <c r="U119" s="182" t="s">
        <v>746</v>
      </c>
      <c r="V119" s="77" t="s">
        <v>382</v>
      </c>
      <c r="W119" s="184">
        <v>5</v>
      </c>
      <c r="X119" s="182"/>
      <c r="Y119" s="182" t="s">
        <v>327</v>
      </c>
      <c r="Z119" s="183"/>
      <c r="AA119" s="184"/>
      <c r="AB119" s="184"/>
      <c r="AC119" s="183"/>
      <c r="AD119" s="184"/>
      <c r="AE119" s="185"/>
      <c r="AF119" s="184"/>
      <c r="AG119" s="184"/>
      <c r="AH119" s="182"/>
      <c r="AI119" s="186" t="s">
        <v>1628</v>
      </c>
      <c r="AJ119" s="200">
        <v>70</v>
      </c>
      <c r="AK119" s="200">
        <v>70</v>
      </c>
      <c r="AL119" s="196" t="s">
        <v>1396</v>
      </c>
      <c r="AM119" s="199">
        <v>0</v>
      </c>
      <c r="AN119" s="198" t="str">
        <f t="shared" si="18"/>
        <v xml:space="preserve">Felicitaciones </v>
      </c>
      <c r="AO119" s="201">
        <f t="shared" ca="1" si="17"/>
        <v>43700</v>
      </c>
      <c r="AP119" s="186" t="s">
        <v>1629</v>
      </c>
      <c r="AQ119" s="199" t="s">
        <v>1218</v>
      </c>
    </row>
    <row r="120" spans="1:43" ht="56.25" x14ac:dyDescent="0.25">
      <c r="A120" s="151">
        <f t="shared" si="15"/>
        <v>109</v>
      </c>
      <c r="B120" s="150" t="s">
        <v>384</v>
      </c>
      <c r="C120" s="150" t="s">
        <v>27</v>
      </c>
      <c r="D120" s="188" t="str">
        <f>IF(ISERROR(VLOOKUP(C120,Base!$C$2:$C$34,1,FALSE)),"error",LOOKUP(C120,Base!$C$2:$C$34,Base!$D$2:$D$34))</f>
        <v>Gestión del Conocimiento</v>
      </c>
      <c r="E120" s="188" t="str">
        <f>IF(ISERROR(VLOOKUP(C120,Base!$C$2:$C$34,1,FALSE)),"error",LOOKUP(C120,Base!$C$2:$C$34,Base!$E$2:$E$34))</f>
        <v>Gestión del conocimiento e innovación</v>
      </c>
      <c r="F120" s="188" t="str">
        <f>IF(ISERROR(VLOOKUP(C120,Base!$C$2:$C$34,1,FALSE)),"error",LOOKUP(C120,Base!$C$2:$C$34,Base!$F$2:$F$34))</f>
        <v xml:space="preserve">Plan de Acción </v>
      </c>
      <c r="G120" s="188" t="str">
        <f>IF(ISERROR(VLOOKUP(C120,Base!$C$2:$C$34,1,FALSE)),"error",LOOKUP(C120,Base!$C$2:$C$34,Base!$G$2:$G$34))</f>
        <v>BU-Desarrollo integral de los estamentos de la Institución</v>
      </c>
      <c r="H120" s="188" t="str">
        <f>IF(ISERROR(VLOOKUP(C120,Base!$C$2:$C$34,1,FALSE)),"error",LOOKUP(C120,Base!$C$2:$C$34,Base!$H$2:$H$34))</f>
        <v xml:space="preserve">Consolidar un Sistema de Aseguramiento de la Calidad Institucional que garantice una adecuada articulación entre los procesos académicos y administrativos necesarios para ampliar el impacto social de la Institución </v>
      </c>
      <c r="I120" s="150" t="s">
        <v>201</v>
      </c>
      <c r="J120" s="75" t="s">
        <v>249</v>
      </c>
      <c r="K120" s="150" t="s">
        <v>73</v>
      </c>
      <c r="L120" s="181" t="s">
        <v>747</v>
      </c>
      <c r="M120" s="182" t="s">
        <v>579</v>
      </c>
      <c r="N120" s="182" t="s">
        <v>580</v>
      </c>
      <c r="O120" s="182" t="s">
        <v>581</v>
      </c>
      <c r="P120" s="182" t="s">
        <v>582</v>
      </c>
      <c r="Q120" s="182" t="s">
        <v>583</v>
      </c>
      <c r="R120" s="182" t="s">
        <v>581</v>
      </c>
      <c r="S120" s="182"/>
      <c r="T120" s="182"/>
      <c r="U120" s="182" t="s">
        <v>748</v>
      </c>
      <c r="V120" s="77" t="s">
        <v>135</v>
      </c>
      <c r="W120" s="184">
        <v>20</v>
      </c>
      <c r="X120" s="182"/>
      <c r="Y120" s="182" t="s">
        <v>327</v>
      </c>
      <c r="Z120" s="183"/>
      <c r="AA120" s="184"/>
      <c r="AB120" s="184"/>
      <c r="AC120" s="183"/>
      <c r="AD120" s="184"/>
      <c r="AE120" s="185"/>
      <c r="AF120" s="184"/>
      <c r="AG120" s="184"/>
      <c r="AH120" s="182"/>
      <c r="AI120" s="186" t="s">
        <v>1630</v>
      </c>
      <c r="AJ120" s="200">
        <v>100</v>
      </c>
      <c r="AK120" s="200">
        <v>100</v>
      </c>
      <c r="AL120" s="196" t="s">
        <v>1396</v>
      </c>
      <c r="AM120" s="199">
        <v>0</v>
      </c>
      <c r="AN120" s="198" t="str">
        <f t="shared" si="18"/>
        <v xml:space="preserve">Felicitaciones </v>
      </c>
      <c r="AO120" s="201">
        <f t="shared" ca="1" si="17"/>
        <v>43700</v>
      </c>
      <c r="AP120" s="186"/>
      <c r="AQ120" s="199" t="s">
        <v>1219</v>
      </c>
    </row>
    <row r="121" spans="1:43" ht="45" x14ac:dyDescent="0.25">
      <c r="A121" s="151">
        <f t="shared" si="15"/>
        <v>110</v>
      </c>
      <c r="B121" s="150" t="s">
        <v>384</v>
      </c>
      <c r="C121" s="150" t="s">
        <v>27</v>
      </c>
      <c r="D121" s="188" t="str">
        <f>IF(ISERROR(VLOOKUP(C121,Base!$C$2:$C$34,1,FALSE)),"error",LOOKUP(C121,Base!$C$2:$C$34,Base!$D$2:$D$34))</f>
        <v>Gestión del Conocimiento</v>
      </c>
      <c r="E121" s="188" t="str">
        <f>IF(ISERROR(VLOOKUP(C121,Base!$C$2:$C$34,1,FALSE)),"error",LOOKUP(C121,Base!$C$2:$C$34,Base!$E$2:$E$34))</f>
        <v>Gestión del conocimiento e innovación</v>
      </c>
      <c r="F121" s="188" t="str">
        <f>IF(ISERROR(VLOOKUP(C121,Base!$C$2:$C$34,1,FALSE)),"error",LOOKUP(C121,Base!$C$2:$C$34,Base!$F$2:$F$34))</f>
        <v xml:space="preserve">Plan de Acción </v>
      </c>
      <c r="G121" s="188" t="str">
        <f>IF(ISERROR(VLOOKUP(C121,Base!$C$2:$C$34,1,FALSE)),"error",LOOKUP(C121,Base!$C$2:$C$34,Base!$G$2:$G$34))</f>
        <v>BU-Desarrollo integral de los estamentos de la Institución</v>
      </c>
      <c r="H121" s="188" t="str">
        <f>IF(ISERROR(VLOOKUP(C121,Base!$C$2:$C$34,1,FALSE)),"error",LOOKUP(C121,Base!$C$2:$C$34,Base!$H$2:$H$34))</f>
        <v xml:space="preserve">Consolidar un Sistema de Aseguramiento de la Calidad Institucional que garantice una adecuada articulación entre los procesos académicos y administrativos necesarios para ampliar el impacto social de la Institución </v>
      </c>
      <c r="I121" s="150" t="s">
        <v>201</v>
      </c>
      <c r="J121" s="75" t="s">
        <v>249</v>
      </c>
      <c r="K121" s="150" t="s">
        <v>73</v>
      </c>
      <c r="L121" s="181" t="s">
        <v>749</v>
      </c>
      <c r="M121" s="182" t="s">
        <v>579</v>
      </c>
      <c r="N121" s="182" t="s">
        <v>580</v>
      </c>
      <c r="O121" s="182" t="s">
        <v>581</v>
      </c>
      <c r="P121" s="182" t="s">
        <v>582</v>
      </c>
      <c r="Q121" s="182" t="s">
        <v>583</v>
      </c>
      <c r="R121" s="182" t="s">
        <v>581</v>
      </c>
      <c r="S121" s="182"/>
      <c r="T121" s="182"/>
      <c r="U121" s="182" t="s">
        <v>750</v>
      </c>
      <c r="V121" s="77" t="s">
        <v>135</v>
      </c>
      <c r="W121" s="184">
        <v>7</v>
      </c>
      <c r="X121" s="182"/>
      <c r="Y121" s="182" t="s">
        <v>327</v>
      </c>
      <c r="Z121" s="183"/>
      <c r="AA121" s="184"/>
      <c r="AB121" s="184"/>
      <c r="AC121" s="183"/>
      <c r="AD121" s="184"/>
      <c r="AE121" s="185"/>
      <c r="AF121" s="184"/>
      <c r="AG121" s="184"/>
      <c r="AH121" s="182"/>
      <c r="AI121" s="186" t="s">
        <v>1631</v>
      </c>
      <c r="AJ121" s="200">
        <v>100</v>
      </c>
      <c r="AK121" s="200">
        <v>100</v>
      </c>
      <c r="AL121" s="196" t="s">
        <v>1396</v>
      </c>
      <c r="AM121" s="199">
        <v>0</v>
      </c>
      <c r="AN121" s="198" t="str">
        <f t="shared" si="18"/>
        <v xml:space="preserve">Felicitaciones </v>
      </c>
      <c r="AO121" s="201">
        <f t="shared" ca="1" si="17"/>
        <v>43700</v>
      </c>
      <c r="AP121" s="186"/>
      <c r="AQ121" s="199" t="s">
        <v>1219</v>
      </c>
    </row>
    <row r="122" spans="1:43" ht="45" x14ac:dyDescent="0.25">
      <c r="A122" s="151">
        <f t="shared" si="15"/>
        <v>111</v>
      </c>
      <c r="B122" s="150" t="s">
        <v>384</v>
      </c>
      <c r="C122" s="150" t="s">
        <v>27</v>
      </c>
      <c r="D122" s="188" t="str">
        <f>IF(ISERROR(VLOOKUP(C122,Base!$C$2:$C$34,1,FALSE)),"error",LOOKUP(C122,Base!$C$2:$C$34,Base!$D$2:$D$34))</f>
        <v>Gestión del Conocimiento</v>
      </c>
      <c r="E122" s="188" t="str">
        <f>IF(ISERROR(VLOOKUP(C122,Base!$C$2:$C$34,1,FALSE)),"error",LOOKUP(C122,Base!$C$2:$C$34,Base!$E$2:$E$34))</f>
        <v>Gestión del conocimiento e innovación</v>
      </c>
      <c r="F122" s="188" t="str">
        <f>IF(ISERROR(VLOOKUP(C122,Base!$C$2:$C$34,1,FALSE)),"error",LOOKUP(C122,Base!$C$2:$C$34,Base!$F$2:$F$34))</f>
        <v xml:space="preserve">Plan de Acción </v>
      </c>
      <c r="G122" s="188" t="str">
        <f>IF(ISERROR(VLOOKUP(C122,Base!$C$2:$C$34,1,FALSE)),"error",LOOKUP(C122,Base!$C$2:$C$34,Base!$G$2:$G$34))</f>
        <v>BU-Desarrollo integral de los estamentos de la Institución</v>
      </c>
      <c r="H122" s="188" t="str">
        <f>IF(ISERROR(VLOOKUP(C122,Base!$C$2:$C$34,1,FALSE)),"error",LOOKUP(C122,Base!$C$2:$C$34,Base!$H$2:$H$34))</f>
        <v xml:space="preserve">Consolidar un Sistema de Aseguramiento de la Calidad Institucional que garantice una adecuada articulación entre los procesos académicos y administrativos necesarios para ampliar el impacto social de la Institución </v>
      </c>
      <c r="I122" s="150" t="s">
        <v>201</v>
      </c>
      <c r="J122" s="75" t="s">
        <v>249</v>
      </c>
      <c r="K122" s="150" t="s">
        <v>73</v>
      </c>
      <c r="L122" s="181" t="s">
        <v>751</v>
      </c>
      <c r="M122" s="182" t="s">
        <v>579</v>
      </c>
      <c r="N122" s="182" t="s">
        <v>580</v>
      </c>
      <c r="O122" s="182" t="s">
        <v>581</v>
      </c>
      <c r="P122" s="182" t="s">
        <v>582</v>
      </c>
      <c r="Q122" s="182" t="s">
        <v>583</v>
      </c>
      <c r="R122" s="182" t="s">
        <v>581</v>
      </c>
      <c r="S122" s="182"/>
      <c r="T122" s="182"/>
      <c r="U122" s="182" t="s">
        <v>752</v>
      </c>
      <c r="V122" s="77" t="s">
        <v>382</v>
      </c>
      <c r="W122" s="184">
        <v>6</v>
      </c>
      <c r="X122" s="182"/>
      <c r="Y122" s="182" t="s">
        <v>327</v>
      </c>
      <c r="Z122" s="183"/>
      <c r="AA122" s="184"/>
      <c r="AB122" s="184"/>
      <c r="AC122" s="183"/>
      <c r="AD122" s="184"/>
      <c r="AE122" s="185"/>
      <c r="AF122" s="184"/>
      <c r="AG122" s="184"/>
      <c r="AH122" s="182"/>
      <c r="AI122" s="186" t="s">
        <v>1632</v>
      </c>
      <c r="AJ122" s="200">
        <v>100</v>
      </c>
      <c r="AK122" s="200">
        <v>100</v>
      </c>
      <c r="AL122" s="196" t="s">
        <v>1396</v>
      </c>
      <c r="AM122" s="199">
        <v>0</v>
      </c>
      <c r="AN122" s="198" t="str">
        <f t="shared" si="18"/>
        <v xml:space="preserve">Felicitaciones </v>
      </c>
      <c r="AO122" s="201">
        <f t="shared" ca="1" si="17"/>
        <v>43700</v>
      </c>
      <c r="AP122" s="186"/>
      <c r="AQ122" s="199" t="s">
        <v>1219</v>
      </c>
    </row>
    <row r="123" spans="1:43" ht="50.1" customHeight="1" x14ac:dyDescent="0.25">
      <c r="A123" s="151">
        <f t="shared" si="15"/>
        <v>112</v>
      </c>
      <c r="B123" s="150" t="s">
        <v>386</v>
      </c>
      <c r="C123" s="150" t="s">
        <v>23</v>
      </c>
      <c r="D123" s="188" t="str">
        <f>IF(ISERROR(VLOOKUP(C123,Base!$C$2:$C$34,1,FALSE)),"error",LOOKUP(C123,Base!$C$2:$C$34,Base!$D$2:$D$34))</f>
        <v>Gestión del Talento Humano</v>
      </c>
      <c r="E123" s="188" t="str">
        <f>IF(ISERROR(VLOOKUP(C123,Base!$C$2:$C$34,1,FALSE)),"error",LOOKUP(C123,Base!$C$2:$C$34,Base!$E$2:$E$34))</f>
        <v>Talento humano</v>
      </c>
      <c r="F123" s="188" t="str">
        <f>IF(ISERROR(VLOOKUP(C123,Base!$C$2:$C$34,1,FALSE)),"error",LOOKUP(C123,Base!$C$2:$C$34,Base!$F$2:$F$34))</f>
        <v>Plan de Acción / Plan Estratégico de Talento Humano / Planes de Bienestar e Incentivos  / Plan de Previsión de Recursos Humanos /  Plan Institucional de Capacitación – PIC / Plan Anual de Vacantes / Plan de Trabajo Anual en SST</v>
      </c>
      <c r="G123" s="188" t="str">
        <f>IF(ISERROR(VLOOKUP(C123,Base!$C$2:$C$34,1,FALSE)),"error",LOOKUP(C123,Base!$C$2:$C$34,Base!$G$2:$G$34))</f>
        <v>GA-Optimización de la gestión administrativa</v>
      </c>
      <c r="H123" s="188" t="str">
        <f>IF(ISERROR(VLOOKUP(C123,Base!$C$2:$C$34,1,FALSE)),"error",LOOKUP(C123,Base!$C$2:$C$34,Base!$H$2:$H$34))</f>
        <v>Fortalecer la gobernanza y gobernabilidad de la Institución, orientando los procesos de gestión hacia el incremento de las capacidades institucionales y la consolidación del clima organizacional</v>
      </c>
      <c r="I123" s="150" t="s">
        <v>206</v>
      </c>
      <c r="J123" s="75" t="s">
        <v>262</v>
      </c>
      <c r="K123" s="150" t="s">
        <v>73</v>
      </c>
      <c r="L123" s="150" t="s">
        <v>1675</v>
      </c>
      <c r="M123" s="182" t="s">
        <v>579</v>
      </c>
      <c r="N123" s="182" t="s">
        <v>580</v>
      </c>
      <c r="O123" s="182" t="s">
        <v>581</v>
      </c>
      <c r="P123" s="182" t="s">
        <v>588</v>
      </c>
      <c r="Q123" s="182" t="s">
        <v>579</v>
      </c>
      <c r="R123" s="182" t="s">
        <v>581</v>
      </c>
      <c r="S123" s="182"/>
      <c r="T123" s="182"/>
      <c r="U123" s="150" t="s">
        <v>589</v>
      </c>
      <c r="V123" s="77" t="s">
        <v>382</v>
      </c>
      <c r="W123" s="184">
        <v>1</v>
      </c>
      <c r="X123" s="182"/>
      <c r="Y123" s="182" t="s">
        <v>370</v>
      </c>
      <c r="Z123" s="183"/>
      <c r="AA123" s="184"/>
      <c r="AB123" s="184"/>
      <c r="AC123" s="183"/>
      <c r="AD123" s="184"/>
      <c r="AE123" s="185"/>
      <c r="AF123" s="184"/>
      <c r="AG123" s="184"/>
      <c r="AH123" s="182"/>
      <c r="AI123" s="186" t="s">
        <v>1677</v>
      </c>
      <c r="AJ123" s="200">
        <v>100</v>
      </c>
      <c r="AK123" s="200">
        <v>100</v>
      </c>
      <c r="AL123" s="196" t="s">
        <v>1396</v>
      </c>
      <c r="AM123" s="199">
        <v>0</v>
      </c>
      <c r="AN123" s="198" t="str">
        <f t="shared" si="3"/>
        <v xml:space="preserve">Felicitaciones </v>
      </c>
      <c r="AO123" s="201">
        <f t="shared" ca="1" si="4"/>
        <v>43700</v>
      </c>
      <c r="AP123" s="186"/>
      <c r="AQ123" s="199" t="s">
        <v>1219</v>
      </c>
    </row>
    <row r="124" spans="1:43" ht="50.1" customHeight="1" x14ac:dyDescent="0.25">
      <c r="A124" s="151">
        <f t="shared" si="15"/>
        <v>113</v>
      </c>
      <c r="B124" s="150" t="s">
        <v>386</v>
      </c>
      <c r="C124" s="150" t="s">
        <v>23</v>
      </c>
      <c r="D124" s="188" t="str">
        <f>IF(ISERROR(VLOOKUP(C124,Base!$C$2:$C$34,1,FALSE)),"error",LOOKUP(C124,Base!$C$2:$C$34,Base!$D$2:$D$34))</f>
        <v>Gestión del Talento Humano</v>
      </c>
      <c r="E124" s="188" t="str">
        <f>IF(ISERROR(VLOOKUP(C124,Base!$C$2:$C$34,1,FALSE)),"error",LOOKUP(C124,Base!$C$2:$C$34,Base!$E$2:$E$34))</f>
        <v>Talento humano</v>
      </c>
      <c r="F124" s="188" t="str">
        <f>IF(ISERROR(VLOOKUP(C124,Base!$C$2:$C$34,1,FALSE)),"error",LOOKUP(C124,Base!$C$2:$C$34,Base!$F$2:$F$34))</f>
        <v>Plan de Acción / Plan Estratégico de Talento Humano / Planes de Bienestar e Incentivos  / Plan de Previsión de Recursos Humanos /  Plan Institucional de Capacitación – PIC / Plan Anual de Vacantes / Plan de Trabajo Anual en SST</v>
      </c>
      <c r="G124" s="188" t="str">
        <f>IF(ISERROR(VLOOKUP(C124,Base!$C$2:$C$34,1,FALSE)),"error",LOOKUP(C124,Base!$C$2:$C$34,Base!$G$2:$G$34))</f>
        <v>GA-Optimización de la gestión administrativa</v>
      </c>
      <c r="H124" s="188" t="str">
        <f>IF(ISERROR(VLOOKUP(C124,Base!$C$2:$C$34,1,FALSE)),"error",LOOKUP(C124,Base!$C$2:$C$34,Base!$H$2:$H$34))</f>
        <v>Fortalecer la gobernanza y gobernabilidad de la Institución, orientando los procesos de gestión hacia el incremento de las capacidades institucionales y la consolidación del clima organizacional</v>
      </c>
      <c r="I124" s="150" t="s">
        <v>206</v>
      </c>
      <c r="J124" s="75" t="s">
        <v>262</v>
      </c>
      <c r="K124" s="150" t="s">
        <v>73</v>
      </c>
      <c r="L124" s="150" t="s">
        <v>590</v>
      </c>
      <c r="M124" s="182" t="s">
        <v>591</v>
      </c>
      <c r="N124" s="182" t="s">
        <v>579</v>
      </c>
      <c r="O124" s="182" t="s">
        <v>581</v>
      </c>
      <c r="P124" s="182" t="s">
        <v>592</v>
      </c>
      <c r="Q124" s="182" t="s">
        <v>593</v>
      </c>
      <c r="R124" s="182" t="s">
        <v>581</v>
      </c>
      <c r="S124" s="182"/>
      <c r="T124" s="182"/>
      <c r="U124" s="150" t="s">
        <v>594</v>
      </c>
      <c r="V124" s="77" t="s">
        <v>382</v>
      </c>
      <c r="W124" s="184">
        <v>1</v>
      </c>
      <c r="X124" s="182"/>
      <c r="Y124" s="182" t="s">
        <v>370</v>
      </c>
      <c r="Z124" s="183"/>
      <c r="AA124" s="184"/>
      <c r="AB124" s="184"/>
      <c r="AC124" s="183"/>
      <c r="AD124" s="184"/>
      <c r="AE124" s="185"/>
      <c r="AF124" s="184"/>
      <c r="AG124" s="184"/>
      <c r="AH124" s="182"/>
      <c r="AI124" s="186" t="s">
        <v>1676</v>
      </c>
      <c r="AJ124" s="200">
        <v>100</v>
      </c>
      <c r="AK124" s="200">
        <v>100</v>
      </c>
      <c r="AL124" s="196" t="s">
        <v>1396</v>
      </c>
      <c r="AM124" s="199">
        <v>0</v>
      </c>
      <c r="AN124" s="198" t="str">
        <f t="shared" si="3"/>
        <v xml:space="preserve">Felicitaciones </v>
      </c>
      <c r="AO124" s="201">
        <f t="shared" ca="1" si="4"/>
        <v>43700</v>
      </c>
      <c r="AP124" s="186"/>
      <c r="AQ124" s="199" t="s">
        <v>1219</v>
      </c>
    </row>
    <row r="125" spans="1:43" ht="50.1" customHeight="1" x14ac:dyDescent="0.25">
      <c r="A125" s="151">
        <f t="shared" si="15"/>
        <v>114</v>
      </c>
      <c r="B125" s="150" t="s">
        <v>386</v>
      </c>
      <c r="C125" s="150" t="s">
        <v>23</v>
      </c>
      <c r="D125" s="188" t="str">
        <f>IF(ISERROR(VLOOKUP(C125,Base!$C$2:$C$34,1,FALSE)),"error",LOOKUP(C125,Base!$C$2:$C$34,Base!$D$2:$D$34))</f>
        <v>Gestión del Talento Humano</v>
      </c>
      <c r="E125" s="188" t="str">
        <f>IF(ISERROR(VLOOKUP(C125,Base!$C$2:$C$34,1,FALSE)),"error",LOOKUP(C125,Base!$C$2:$C$34,Base!$E$2:$E$34))</f>
        <v>Talento humano</v>
      </c>
      <c r="F125" s="188" t="str">
        <f>IF(ISERROR(VLOOKUP(C125,Base!$C$2:$C$34,1,FALSE)),"error",LOOKUP(C125,Base!$C$2:$C$34,Base!$F$2:$F$34))</f>
        <v>Plan de Acción / Plan Estratégico de Talento Humano / Planes de Bienestar e Incentivos  / Plan de Previsión de Recursos Humanos /  Plan Institucional de Capacitación – PIC / Plan Anual de Vacantes / Plan de Trabajo Anual en SST</v>
      </c>
      <c r="G125" s="188" t="str">
        <f>IF(ISERROR(VLOOKUP(C125,Base!$C$2:$C$34,1,FALSE)),"error",LOOKUP(C125,Base!$C$2:$C$34,Base!$G$2:$G$34))</f>
        <v>GA-Optimización de la gestión administrativa</v>
      </c>
      <c r="H125" s="188" t="str">
        <f>IF(ISERROR(VLOOKUP(C125,Base!$C$2:$C$34,1,FALSE)),"error",LOOKUP(C125,Base!$C$2:$C$34,Base!$H$2:$H$34))</f>
        <v>Fortalecer la gobernanza y gobernabilidad de la Institución, orientando los procesos de gestión hacia el incremento de las capacidades institucionales y la consolidación del clima organizacional</v>
      </c>
      <c r="I125" s="150" t="s">
        <v>206</v>
      </c>
      <c r="J125" s="75" t="s">
        <v>262</v>
      </c>
      <c r="K125" s="150" t="s">
        <v>73</v>
      </c>
      <c r="L125" s="150" t="s">
        <v>595</v>
      </c>
      <c r="M125" s="182" t="s">
        <v>580</v>
      </c>
      <c r="N125" s="182" t="s">
        <v>593</v>
      </c>
      <c r="O125" s="182" t="s">
        <v>581</v>
      </c>
      <c r="P125" s="182" t="s">
        <v>582</v>
      </c>
      <c r="Q125" s="182" t="s">
        <v>583</v>
      </c>
      <c r="R125" s="182" t="s">
        <v>581</v>
      </c>
      <c r="S125" s="182"/>
      <c r="T125" s="182"/>
      <c r="U125" s="150" t="s">
        <v>596</v>
      </c>
      <c r="V125" s="77" t="s">
        <v>135</v>
      </c>
      <c r="W125" s="184">
        <v>70</v>
      </c>
      <c r="X125" s="182"/>
      <c r="Y125" s="182" t="s">
        <v>370</v>
      </c>
      <c r="Z125" s="183"/>
      <c r="AA125" s="184"/>
      <c r="AB125" s="184"/>
      <c r="AC125" s="183"/>
      <c r="AD125" s="184"/>
      <c r="AE125" s="185"/>
      <c r="AF125" s="184"/>
      <c r="AG125" s="184"/>
      <c r="AH125" s="182"/>
      <c r="AI125" s="186" t="s">
        <v>1678</v>
      </c>
      <c r="AJ125" s="200">
        <v>100</v>
      </c>
      <c r="AK125" s="200">
        <v>100</v>
      </c>
      <c r="AL125" s="196" t="s">
        <v>1396</v>
      </c>
      <c r="AM125" s="199">
        <v>0</v>
      </c>
      <c r="AN125" s="198" t="str">
        <f t="shared" si="3"/>
        <v xml:space="preserve">Felicitaciones </v>
      </c>
      <c r="AO125" s="201">
        <f t="shared" ca="1" si="4"/>
        <v>43700</v>
      </c>
      <c r="AP125" s="186"/>
      <c r="AQ125" s="199" t="s">
        <v>1219</v>
      </c>
    </row>
    <row r="126" spans="1:43" ht="50.1" customHeight="1" x14ac:dyDescent="0.25">
      <c r="A126" s="151">
        <f t="shared" si="15"/>
        <v>115</v>
      </c>
      <c r="B126" s="150" t="s">
        <v>386</v>
      </c>
      <c r="C126" s="150" t="s">
        <v>23</v>
      </c>
      <c r="D126" s="188" t="str">
        <f>IF(ISERROR(VLOOKUP(C126,Base!$C$2:$C$34,1,FALSE)),"error",LOOKUP(C126,Base!$C$2:$C$34,Base!$D$2:$D$34))</f>
        <v>Gestión del Talento Humano</v>
      </c>
      <c r="E126" s="188" t="str">
        <f>IF(ISERROR(VLOOKUP(C126,Base!$C$2:$C$34,1,FALSE)),"error",LOOKUP(C126,Base!$C$2:$C$34,Base!$E$2:$E$34))</f>
        <v>Talento humano</v>
      </c>
      <c r="F126" s="188" t="str">
        <f>IF(ISERROR(VLOOKUP(C126,Base!$C$2:$C$34,1,FALSE)),"error",LOOKUP(C126,Base!$C$2:$C$34,Base!$F$2:$F$34))</f>
        <v>Plan de Acción / Plan Estratégico de Talento Humano / Planes de Bienestar e Incentivos  / Plan de Previsión de Recursos Humanos /  Plan Institucional de Capacitación – PIC / Plan Anual de Vacantes / Plan de Trabajo Anual en SST</v>
      </c>
      <c r="G126" s="188" t="str">
        <f>IF(ISERROR(VLOOKUP(C126,Base!$C$2:$C$34,1,FALSE)),"error",LOOKUP(C126,Base!$C$2:$C$34,Base!$G$2:$G$34))</f>
        <v>GA-Optimización de la gestión administrativa</v>
      </c>
      <c r="H126" s="188" t="str">
        <f>IF(ISERROR(VLOOKUP(C126,Base!$C$2:$C$34,1,FALSE)),"error",LOOKUP(C126,Base!$C$2:$C$34,Base!$H$2:$H$34))</f>
        <v>Fortalecer la gobernanza y gobernabilidad de la Institución, orientando los procesos de gestión hacia el incremento de las capacidades institucionales y la consolidación del clima organizacional</v>
      </c>
      <c r="I126" s="150" t="s">
        <v>206</v>
      </c>
      <c r="J126" s="75" t="s">
        <v>264</v>
      </c>
      <c r="K126" s="150" t="s">
        <v>73</v>
      </c>
      <c r="L126" s="150" t="s">
        <v>597</v>
      </c>
      <c r="M126" s="182" t="s">
        <v>591</v>
      </c>
      <c r="N126" s="182" t="s">
        <v>579</v>
      </c>
      <c r="O126" s="182" t="s">
        <v>581</v>
      </c>
      <c r="P126" s="182" t="s">
        <v>582</v>
      </c>
      <c r="Q126" s="182" t="s">
        <v>593</v>
      </c>
      <c r="R126" s="182" t="s">
        <v>581</v>
      </c>
      <c r="S126" s="182"/>
      <c r="T126" s="182"/>
      <c r="U126" s="150" t="s">
        <v>598</v>
      </c>
      <c r="V126" s="77" t="s">
        <v>382</v>
      </c>
      <c r="W126" s="184">
        <v>1</v>
      </c>
      <c r="X126" s="182"/>
      <c r="Y126" s="182" t="s">
        <v>116</v>
      </c>
      <c r="Z126" s="183"/>
      <c r="AA126" s="184"/>
      <c r="AB126" s="184"/>
      <c r="AC126" s="183"/>
      <c r="AD126" s="184"/>
      <c r="AE126" s="185"/>
      <c r="AF126" s="184"/>
      <c r="AG126" s="184"/>
      <c r="AH126" s="182"/>
      <c r="AI126" s="186" t="s">
        <v>1679</v>
      </c>
      <c r="AJ126" s="200">
        <v>100</v>
      </c>
      <c r="AK126" s="200">
        <v>100</v>
      </c>
      <c r="AL126" s="196" t="s">
        <v>1680</v>
      </c>
      <c r="AM126" s="199">
        <v>0</v>
      </c>
      <c r="AN126" s="198" t="str">
        <f t="shared" si="3"/>
        <v xml:space="preserve">Felicitaciones </v>
      </c>
      <c r="AO126" s="201">
        <f t="shared" ca="1" si="4"/>
        <v>43700</v>
      </c>
      <c r="AP126" s="186"/>
      <c r="AQ126" s="199" t="s">
        <v>1219</v>
      </c>
    </row>
    <row r="127" spans="1:43" ht="50.1" customHeight="1" x14ac:dyDescent="0.25">
      <c r="A127" s="151">
        <f t="shared" si="15"/>
        <v>116</v>
      </c>
      <c r="B127" s="150" t="s">
        <v>386</v>
      </c>
      <c r="C127" s="150" t="s">
        <v>23</v>
      </c>
      <c r="D127" s="188" t="str">
        <f>IF(ISERROR(VLOOKUP(C127,Base!$C$2:$C$34,1,FALSE)),"error",LOOKUP(C127,Base!$C$2:$C$34,Base!$D$2:$D$34))</f>
        <v>Gestión del Talento Humano</v>
      </c>
      <c r="E127" s="188" t="str">
        <f>IF(ISERROR(VLOOKUP(C127,Base!$C$2:$C$34,1,FALSE)),"error",LOOKUP(C127,Base!$C$2:$C$34,Base!$E$2:$E$34))</f>
        <v>Talento humano</v>
      </c>
      <c r="F127" s="188" t="str">
        <f>IF(ISERROR(VLOOKUP(C127,Base!$C$2:$C$34,1,FALSE)),"error",LOOKUP(C127,Base!$C$2:$C$34,Base!$F$2:$F$34))</f>
        <v>Plan de Acción / Plan Estratégico de Talento Humano / Planes de Bienestar e Incentivos  / Plan de Previsión de Recursos Humanos /  Plan Institucional de Capacitación – PIC / Plan Anual de Vacantes / Plan de Trabajo Anual en SST</v>
      </c>
      <c r="G127" s="188" t="str">
        <f>IF(ISERROR(VLOOKUP(C127,Base!$C$2:$C$34,1,FALSE)),"error",LOOKUP(C127,Base!$C$2:$C$34,Base!$G$2:$G$34))</f>
        <v>GA-Optimización de la gestión administrativa</v>
      </c>
      <c r="H127" s="188" t="str">
        <f>IF(ISERROR(VLOOKUP(C127,Base!$C$2:$C$34,1,FALSE)),"error",LOOKUP(C127,Base!$C$2:$C$34,Base!$H$2:$H$34))</f>
        <v>Fortalecer la gobernanza y gobernabilidad de la Institución, orientando los procesos de gestión hacia el incremento de las capacidades institucionales y la consolidación del clima organizacional</v>
      </c>
      <c r="I127" s="150" t="s">
        <v>206</v>
      </c>
      <c r="J127" s="75" t="s">
        <v>265</v>
      </c>
      <c r="K127" s="150" t="s">
        <v>73</v>
      </c>
      <c r="L127" s="150" t="s">
        <v>599</v>
      </c>
      <c r="M127" s="182" t="s">
        <v>579</v>
      </c>
      <c r="N127" s="182" t="s">
        <v>579</v>
      </c>
      <c r="O127" s="182" t="s">
        <v>581</v>
      </c>
      <c r="P127" s="182" t="s">
        <v>592</v>
      </c>
      <c r="Q127" s="182" t="s">
        <v>593</v>
      </c>
      <c r="R127" s="182" t="s">
        <v>581</v>
      </c>
      <c r="S127" s="182"/>
      <c r="T127" s="182"/>
      <c r="U127" s="150" t="s">
        <v>600</v>
      </c>
      <c r="V127" s="77" t="s">
        <v>382</v>
      </c>
      <c r="W127" s="184">
        <v>1</v>
      </c>
      <c r="X127" s="182"/>
      <c r="Y127" s="182" t="s">
        <v>116</v>
      </c>
      <c r="Z127" s="183"/>
      <c r="AA127" s="184"/>
      <c r="AB127" s="184"/>
      <c r="AC127" s="183"/>
      <c r="AD127" s="184"/>
      <c r="AE127" s="185"/>
      <c r="AF127" s="184"/>
      <c r="AG127" s="184"/>
      <c r="AH127" s="182"/>
      <c r="AI127" s="186" t="s">
        <v>1681</v>
      </c>
      <c r="AJ127" s="200">
        <v>100</v>
      </c>
      <c r="AK127" s="200">
        <v>100</v>
      </c>
      <c r="AL127" s="196" t="s">
        <v>1682</v>
      </c>
      <c r="AM127" s="199">
        <v>0</v>
      </c>
      <c r="AN127" s="198" t="str">
        <f t="shared" si="3"/>
        <v xml:space="preserve">Felicitaciones </v>
      </c>
      <c r="AO127" s="201">
        <f t="shared" ca="1" si="4"/>
        <v>43700</v>
      </c>
      <c r="AP127" s="186"/>
      <c r="AQ127" s="199" t="s">
        <v>1219</v>
      </c>
    </row>
    <row r="128" spans="1:43" ht="50.1" customHeight="1" x14ac:dyDescent="0.25">
      <c r="A128" s="151">
        <f t="shared" si="15"/>
        <v>117</v>
      </c>
      <c r="B128" s="150" t="s">
        <v>386</v>
      </c>
      <c r="C128" s="150" t="s">
        <v>23</v>
      </c>
      <c r="D128" s="188" t="str">
        <f>IF(ISERROR(VLOOKUP(C128,Base!$C$2:$C$34,1,FALSE)),"error",LOOKUP(C128,Base!$C$2:$C$34,Base!$D$2:$D$34))</f>
        <v>Gestión del Talento Humano</v>
      </c>
      <c r="E128" s="188" t="str">
        <f>IF(ISERROR(VLOOKUP(C128,Base!$C$2:$C$34,1,FALSE)),"error",LOOKUP(C128,Base!$C$2:$C$34,Base!$E$2:$E$34))</f>
        <v>Talento humano</v>
      </c>
      <c r="F128" s="188" t="str">
        <f>IF(ISERROR(VLOOKUP(C128,Base!$C$2:$C$34,1,FALSE)),"error",LOOKUP(C128,Base!$C$2:$C$34,Base!$F$2:$F$34))</f>
        <v>Plan de Acción / Plan Estratégico de Talento Humano / Planes de Bienestar e Incentivos  / Plan de Previsión de Recursos Humanos /  Plan Institucional de Capacitación – PIC / Plan Anual de Vacantes / Plan de Trabajo Anual en SST</v>
      </c>
      <c r="G128" s="188" t="str">
        <f>IF(ISERROR(VLOOKUP(C128,Base!$C$2:$C$34,1,FALSE)),"error",LOOKUP(C128,Base!$C$2:$C$34,Base!$G$2:$G$34))</f>
        <v>GA-Optimización de la gestión administrativa</v>
      </c>
      <c r="H128" s="188" t="str">
        <f>IF(ISERROR(VLOOKUP(C128,Base!$C$2:$C$34,1,FALSE)),"error",LOOKUP(C128,Base!$C$2:$C$34,Base!$H$2:$H$34))</f>
        <v>Fortalecer la gobernanza y gobernabilidad de la Institución, orientando los procesos de gestión hacia el incremento de las capacidades institucionales y la consolidación del clima organizacional</v>
      </c>
      <c r="I128" s="150" t="s">
        <v>206</v>
      </c>
      <c r="J128" s="75" t="s">
        <v>265</v>
      </c>
      <c r="K128" s="150" t="s">
        <v>73</v>
      </c>
      <c r="L128" s="150" t="s">
        <v>601</v>
      </c>
      <c r="M128" s="182" t="s">
        <v>602</v>
      </c>
      <c r="N128" s="182" t="s">
        <v>593</v>
      </c>
      <c r="O128" s="182" t="s">
        <v>581</v>
      </c>
      <c r="P128" s="182" t="s">
        <v>582</v>
      </c>
      <c r="Q128" s="182" t="s">
        <v>583</v>
      </c>
      <c r="R128" s="182" t="s">
        <v>581</v>
      </c>
      <c r="S128" s="182"/>
      <c r="T128" s="182"/>
      <c r="U128" s="150" t="s">
        <v>603</v>
      </c>
      <c r="V128" s="77" t="s">
        <v>135</v>
      </c>
      <c r="W128" s="184">
        <v>70</v>
      </c>
      <c r="X128" s="182"/>
      <c r="Y128" s="182" t="s">
        <v>116</v>
      </c>
      <c r="Z128" s="183"/>
      <c r="AA128" s="184"/>
      <c r="AB128" s="184"/>
      <c r="AC128" s="183"/>
      <c r="AD128" s="184"/>
      <c r="AE128" s="185"/>
      <c r="AF128" s="184"/>
      <c r="AG128" s="184"/>
      <c r="AH128" s="182"/>
      <c r="AI128" s="186" t="s">
        <v>1683</v>
      </c>
      <c r="AJ128" s="200">
        <v>100</v>
      </c>
      <c r="AK128" s="200">
        <v>100</v>
      </c>
      <c r="AL128" s="196" t="s">
        <v>1396</v>
      </c>
      <c r="AM128" s="199">
        <v>0</v>
      </c>
      <c r="AN128" s="198" t="str">
        <f t="shared" si="3"/>
        <v xml:space="preserve">Felicitaciones </v>
      </c>
      <c r="AO128" s="201">
        <f t="shared" ca="1" si="4"/>
        <v>43700</v>
      </c>
      <c r="AP128" s="186"/>
      <c r="AQ128" s="199" t="s">
        <v>1219</v>
      </c>
    </row>
    <row r="129" spans="1:43" ht="56.25" x14ac:dyDescent="0.25">
      <c r="A129" s="151">
        <f t="shared" si="15"/>
        <v>118</v>
      </c>
      <c r="B129" s="150" t="s">
        <v>386</v>
      </c>
      <c r="C129" s="150" t="s">
        <v>25</v>
      </c>
      <c r="D129" s="188" t="str">
        <f>IF(ISERROR(VLOOKUP(C129,Base!$C$2:$C$34,1,FALSE)),"error",LOOKUP(C129,Base!$C$2:$C$34,Base!$D$2:$D$34))</f>
        <v>Gestión con Valores para el Resultado</v>
      </c>
      <c r="E129" s="188" t="str">
        <f>IF(ISERROR(VLOOKUP(C129,Base!$C$2:$C$34,1,FALSE)),"error",LOOKUP(C129,Base!$C$2:$C$34,Base!$E$2:$E$34))</f>
        <v>Gobierno Digital /Seguridad Digital</v>
      </c>
      <c r="F129" s="188" t="str">
        <f>IF(ISERROR(VLOOKUP(C129,Base!$C$2:$C$34,1,FALSE)),"error",LOOKUP(C129,Base!$C$2:$C$34,Base!$F$2:$F$34))</f>
        <v>Plan de Acción / Plan Estratégico Tecnologías de la Información y las Comunicaciones-Plan de Tratamiento de Riesgos de Seguridad y Privacidad de la Información / Plan de Seguridad y Privacidad de la Información</v>
      </c>
      <c r="G129" s="188" t="str">
        <f>IF(ISERROR(VLOOKUP(C129,Base!$C$2:$C$34,1,FALSE)),"error",LOOKUP(C129,Base!$C$2:$C$34,Base!$G$2:$G$34))</f>
        <v>GA-Optimización de la gestión administrativa</v>
      </c>
      <c r="H129" s="188" t="str">
        <f>IF(ISERROR(VLOOKUP(C129,Base!$C$2:$C$34,1,FALSE)),"error",LOOKUP(C129,Base!$C$2:$C$34,Base!$H$2:$H$34))</f>
        <v>Fortalecer la gobernanza y gobernabilidad de la Institución, orientando los procesos de gestión hacia el incremento de las capacidades institucionales y la consolidación del clima organizacional</v>
      </c>
      <c r="I129" s="150" t="s">
        <v>208</v>
      </c>
      <c r="J129" s="75" t="s">
        <v>276</v>
      </c>
      <c r="K129" s="150" t="s">
        <v>73</v>
      </c>
      <c r="L129" s="181" t="s">
        <v>704</v>
      </c>
      <c r="M129" s="182" t="s">
        <v>579</v>
      </c>
      <c r="N129" s="182" t="s">
        <v>580</v>
      </c>
      <c r="O129" s="182" t="s">
        <v>581</v>
      </c>
      <c r="P129" s="182" t="s">
        <v>582</v>
      </c>
      <c r="Q129" s="182" t="s">
        <v>583</v>
      </c>
      <c r="R129" s="182" t="s">
        <v>581</v>
      </c>
      <c r="S129" s="182"/>
      <c r="T129" s="182"/>
      <c r="U129" s="182" t="s">
        <v>705</v>
      </c>
      <c r="V129" s="77" t="s">
        <v>382</v>
      </c>
      <c r="W129" s="184">
        <v>1</v>
      </c>
      <c r="X129" s="185"/>
      <c r="Y129" s="182" t="s">
        <v>334</v>
      </c>
      <c r="Z129" s="183"/>
      <c r="AA129" s="184"/>
      <c r="AB129" s="184"/>
      <c r="AC129" s="183"/>
      <c r="AD129" s="184"/>
      <c r="AE129" s="185"/>
      <c r="AF129" s="184"/>
      <c r="AG129" s="184"/>
      <c r="AH129" s="182"/>
      <c r="AI129" s="150" t="s">
        <v>1669</v>
      </c>
      <c r="AJ129" s="200">
        <v>100</v>
      </c>
      <c r="AK129" s="200">
        <v>100</v>
      </c>
      <c r="AL129" s="196" t="s">
        <v>1396</v>
      </c>
      <c r="AM129" s="199">
        <v>0</v>
      </c>
      <c r="AN129" s="198" t="str">
        <f t="shared" si="3"/>
        <v xml:space="preserve">Felicitaciones </v>
      </c>
      <c r="AO129" s="201">
        <f t="shared" ca="1" si="17"/>
        <v>43700</v>
      </c>
      <c r="AP129" s="186"/>
      <c r="AQ129" s="199" t="s">
        <v>1219</v>
      </c>
    </row>
    <row r="130" spans="1:43" ht="50.1" customHeight="1" x14ac:dyDescent="0.25">
      <c r="A130" s="151">
        <f t="shared" si="15"/>
        <v>119</v>
      </c>
      <c r="B130" s="150" t="s">
        <v>386</v>
      </c>
      <c r="C130" s="150" t="s">
        <v>25</v>
      </c>
      <c r="D130" s="188" t="str">
        <f>IF(ISERROR(VLOOKUP(C130,Base!$C$2:$C$34,1,FALSE)),"error",LOOKUP(C130,Base!$C$2:$C$34,Base!$D$2:$D$34))</f>
        <v>Gestión con Valores para el Resultado</v>
      </c>
      <c r="E130" s="188" t="str">
        <f>IF(ISERROR(VLOOKUP(C130,Base!$C$2:$C$34,1,FALSE)),"error",LOOKUP(C130,Base!$C$2:$C$34,Base!$E$2:$E$34))</f>
        <v>Gobierno Digital /Seguridad Digital</v>
      </c>
      <c r="F130" s="188" t="str">
        <f>IF(ISERROR(VLOOKUP(C130,Base!$C$2:$C$34,1,FALSE)),"error",LOOKUP(C130,Base!$C$2:$C$34,Base!$F$2:$F$34))</f>
        <v>Plan de Acción / Plan Estratégico Tecnologías de la Información y las Comunicaciones-Plan de Tratamiento de Riesgos de Seguridad y Privacidad de la Información / Plan de Seguridad y Privacidad de la Información</v>
      </c>
      <c r="G130" s="188" t="str">
        <f>IF(ISERROR(VLOOKUP(C130,Base!$C$2:$C$34,1,FALSE)),"error",LOOKUP(C130,Base!$C$2:$C$34,Base!$G$2:$G$34))</f>
        <v>GA-Optimización de la gestión administrativa</v>
      </c>
      <c r="H130" s="188" t="str">
        <f>IF(ISERROR(VLOOKUP(C130,Base!$C$2:$C$34,1,FALSE)),"error",LOOKUP(C130,Base!$C$2:$C$34,Base!$H$2:$H$34))</f>
        <v>Fortalecer la gobernanza y gobernabilidad de la Institución, orientando los procesos de gestión hacia el incremento de las capacidades institucionales y la consolidación del clima organizacional</v>
      </c>
      <c r="I130" s="150" t="s">
        <v>208</v>
      </c>
      <c r="J130" s="75" t="s">
        <v>276</v>
      </c>
      <c r="K130" s="150" t="s">
        <v>73</v>
      </c>
      <c r="L130" s="181" t="s">
        <v>706</v>
      </c>
      <c r="M130" s="182" t="s">
        <v>579</v>
      </c>
      <c r="N130" s="182" t="s">
        <v>580</v>
      </c>
      <c r="O130" s="182" t="s">
        <v>581</v>
      </c>
      <c r="P130" s="182" t="s">
        <v>582</v>
      </c>
      <c r="Q130" s="182" t="s">
        <v>583</v>
      </c>
      <c r="R130" s="182" t="s">
        <v>581</v>
      </c>
      <c r="S130" s="182"/>
      <c r="T130" s="182"/>
      <c r="U130" s="182" t="s">
        <v>707</v>
      </c>
      <c r="V130" s="77" t="s">
        <v>382</v>
      </c>
      <c r="W130" s="184">
        <v>1</v>
      </c>
      <c r="X130" s="185"/>
      <c r="Y130" s="182" t="s">
        <v>78</v>
      </c>
      <c r="Z130" s="183"/>
      <c r="AA130" s="184"/>
      <c r="AB130" s="184"/>
      <c r="AC130" s="183"/>
      <c r="AD130" s="184"/>
      <c r="AE130" s="185"/>
      <c r="AF130" s="184"/>
      <c r="AG130" s="184"/>
      <c r="AH130" s="182"/>
      <c r="AI130" s="186" t="s">
        <v>1670</v>
      </c>
      <c r="AJ130" s="200">
        <v>100</v>
      </c>
      <c r="AK130" s="200">
        <v>100</v>
      </c>
      <c r="AL130" s="196" t="s">
        <v>1396</v>
      </c>
      <c r="AM130" s="199">
        <v>0</v>
      </c>
      <c r="AN130" s="198" t="str">
        <f t="shared" si="3"/>
        <v xml:space="preserve">Felicitaciones </v>
      </c>
      <c r="AO130" s="201">
        <f t="shared" ca="1" si="17"/>
        <v>43700</v>
      </c>
      <c r="AP130" s="186"/>
      <c r="AQ130" s="199" t="s">
        <v>1219</v>
      </c>
    </row>
    <row r="131" spans="1:43" ht="50.1" customHeight="1" x14ac:dyDescent="0.25">
      <c r="A131" s="151">
        <f t="shared" si="15"/>
        <v>120</v>
      </c>
      <c r="B131" s="150" t="s">
        <v>386</v>
      </c>
      <c r="C131" s="150" t="s">
        <v>25</v>
      </c>
      <c r="D131" s="188" t="str">
        <f>IF(ISERROR(VLOOKUP(C131,Base!$C$2:$C$34,1,FALSE)),"error",LOOKUP(C131,Base!$C$2:$C$34,Base!$D$2:$D$34))</f>
        <v>Gestión con Valores para el Resultado</v>
      </c>
      <c r="E131" s="188" t="str">
        <f>IF(ISERROR(VLOOKUP(C131,Base!$C$2:$C$34,1,FALSE)),"error",LOOKUP(C131,Base!$C$2:$C$34,Base!$E$2:$E$34))</f>
        <v>Gobierno Digital /Seguridad Digital</v>
      </c>
      <c r="F131" s="188" t="str">
        <f>IF(ISERROR(VLOOKUP(C131,Base!$C$2:$C$34,1,FALSE)),"error",LOOKUP(C131,Base!$C$2:$C$34,Base!$F$2:$F$34))</f>
        <v>Plan de Acción / Plan Estratégico Tecnologías de la Información y las Comunicaciones-Plan de Tratamiento de Riesgos de Seguridad y Privacidad de la Información / Plan de Seguridad y Privacidad de la Información</v>
      </c>
      <c r="G131" s="188" t="str">
        <f>IF(ISERROR(VLOOKUP(C131,Base!$C$2:$C$34,1,FALSE)),"error",LOOKUP(C131,Base!$C$2:$C$34,Base!$G$2:$G$34))</f>
        <v>GA-Optimización de la gestión administrativa</v>
      </c>
      <c r="H131" s="188" t="str">
        <f>IF(ISERROR(VLOOKUP(C131,Base!$C$2:$C$34,1,FALSE)),"error",LOOKUP(C131,Base!$C$2:$C$34,Base!$H$2:$H$34))</f>
        <v>Fortalecer la gobernanza y gobernabilidad de la Institución, orientando los procesos de gestión hacia el incremento de las capacidades institucionales y la consolidación del clima organizacional</v>
      </c>
      <c r="I131" s="150" t="s">
        <v>208</v>
      </c>
      <c r="J131" s="75" t="s">
        <v>276</v>
      </c>
      <c r="K131" s="150" t="s">
        <v>73</v>
      </c>
      <c r="L131" s="181" t="s">
        <v>708</v>
      </c>
      <c r="M131" s="182" t="s">
        <v>579</v>
      </c>
      <c r="N131" s="182" t="s">
        <v>580</v>
      </c>
      <c r="O131" s="182" t="s">
        <v>581</v>
      </c>
      <c r="P131" s="182" t="s">
        <v>582</v>
      </c>
      <c r="Q131" s="182" t="s">
        <v>583</v>
      </c>
      <c r="R131" s="182" t="s">
        <v>581</v>
      </c>
      <c r="S131" s="182"/>
      <c r="T131" s="182"/>
      <c r="U131" s="182" t="s">
        <v>709</v>
      </c>
      <c r="V131" s="77" t="s">
        <v>382</v>
      </c>
      <c r="W131" s="184">
        <v>1</v>
      </c>
      <c r="X131" s="185"/>
      <c r="Y131" s="182" t="s">
        <v>78</v>
      </c>
      <c r="Z131" s="183"/>
      <c r="AA131" s="184"/>
      <c r="AB131" s="184"/>
      <c r="AC131" s="183"/>
      <c r="AD131" s="184"/>
      <c r="AE131" s="185"/>
      <c r="AF131" s="184"/>
      <c r="AG131" s="184"/>
      <c r="AH131" s="182"/>
      <c r="AI131" s="225" t="s">
        <v>1606</v>
      </c>
      <c r="AJ131" s="200">
        <v>100</v>
      </c>
      <c r="AK131" s="200">
        <v>100</v>
      </c>
      <c r="AL131" s="196" t="s">
        <v>1396</v>
      </c>
      <c r="AM131" s="199">
        <v>0</v>
      </c>
      <c r="AN131" s="198" t="str">
        <f t="shared" si="3"/>
        <v xml:space="preserve">Felicitaciones </v>
      </c>
      <c r="AO131" s="201">
        <f t="shared" ca="1" si="17"/>
        <v>43700</v>
      </c>
      <c r="AP131" s="186"/>
      <c r="AQ131" s="199" t="s">
        <v>1219</v>
      </c>
    </row>
    <row r="132" spans="1:43" ht="123.75" x14ac:dyDescent="0.25">
      <c r="A132" s="151">
        <f t="shared" si="15"/>
        <v>121</v>
      </c>
      <c r="B132" s="150" t="s">
        <v>386</v>
      </c>
      <c r="C132" s="150" t="s">
        <v>25</v>
      </c>
      <c r="D132" s="188" t="str">
        <f>IF(ISERROR(VLOOKUP(C132,Base!$C$2:$C$34,1,FALSE)),"error",LOOKUP(C132,Base!$C$2:$C$34,Base!$D$2:$D$34))</f>
        <v>Gestión con Valores para el Resultado</v>
      </c>
      <c r="E132" s="188" t="str">
        <f>IF(ISERROR(VLOOKUP(C132,Base!$C$2:$C$34,1,FALSE)),"error",LOOKUP(C132,Base!$C$2:$C$34,Base!$E$2:$E$34))</f>
        <v>Gobierno Digital /Seguridad Digital</v>
      </c>
      <c r="F132" s="188" t="str">
        <f>IF(ISERROR(VLOOKUP(C132,Base!$C$2:$C$34,1,FALSE)),"error",LOOKUP(C132,Base!$C$2:$C$34,Base!$F$2:$F$34))</f>
        <v>Plan de Acción / Plan Estratégico Tecnologías de la Información y las Comunicaciones-Plan de Tratamiento de Riesgos de Seguridad y Privacidad de la Información / Plan de Seguridad y Privacidad de la Información</v>
      </c>
      <c r="G132" s="188" t="str">
        <f>IF(ISERROR(VLOOKUP(C132,Base!$C$2:$C$34,1,FALSE)),"error",LOOKUP(C132,Base!$C$2:$C$34,Base!$G$2:$G$34))</f>
        <v>GA-Optimización de la gestión administrativa</v>
      </c>
      <c r="H132" s="188" t="str">
        <f>IF(ISERROR(VLOOKUP(C132,Base!$C$2:$C$34,1,FALSE)),"error",LOOKUP(C132,Base!$C$2:$C$34,Base!$H$2:$H$34))</f>
        <v>Fortalecer la gobernanza y gobernabilidad de la Institución, orientando los procesos de gestión hacia el incremento de las capacidades institucionales y la consolidación del clima organizacional</v>
      </c>
      <c r="I132" s="150" t="s">
        <v>208</v>
      </c>
      <c r="J132" s="75" t="s">
        <v>278</v>
      </c>
      <c r="K132" s="150" t="s">
        <v>73</v>
      </c>
      <c r="L132" s="181" t="s">
        <v>710</v>
      </c>
      <c r="M132" s="182" t="s">
        <v>579</v>
      </c>
      <c r="N132" s="182" t="s">
        <v>580</v>
      </c>
      <c r="O132" s="182" t="s">
        <v>581</v>
      </c>
      <c r="P132" s="182" t="s">
        <v>582</v>
      </c>
      <c r="Q132" s="182" t="s">
        <v>583</v>
      </c>
      <c r="R132" s="182" t="s">
        <v>581</v>
      </c>
      <c r="S132" s="182"/>
      <c r="T132" s="182"/>
      <c r="U132" s="182" t="s">
        <v>711</v>
      </c>
      <c r="V132" s="77" t="s">
        <v>382</v>
      </c>
      <c r="W132" s="184">
        <v>1</v>
      </c>
      <c r="X132" s="185"/>
      <c r="Y132" s="182" t="s">
        <v>125</v>
      </c>
      <c r="Z132" s="183"/>
      <c r="AA132" s="184"/>
      <c r="AB132" s="184"/>
      <c r="AC132" s="183"/>
      <c r="AD132" s="184"/>
      <c r="AE132" s="185"/>
      <c r="AF132" s="184"/>
      <c r="AG132" s="184"/>
      <c r="AH132" s="182"/>
      <c r="AI132" s="225" t="s">
        <v>1671</v>
      </c>
      <c r="AJ132" s="200">
        <v>100</v>
      </c>
      <c r="AK132" s="200">
        <v>100</v>
      </c>
      <c r="AL132" s="196" t="s">
        <v>1396</v>
      </c>
      <c r="AM132" s="199">
        <v>0</v>
      </c>
      <c r="AN132" s="198" t="str">
        <f t="shared" si="3"/>
        <v xml:space="preserve">Felicitaciones </v>
      </c>
      <c r="AO132" s="201">
        <f t="shared" ca="1" si="17"/>
        <v>43700</v>
      </c>
      <c r="AP132" s="186"/>
      <c r="AQ132" s="199" t="s">
        <v>1219</v>
      </c>
    </row>
    <row r="133" spans="1:43" ht="45" x14ac:dyDescent="0.25">
      <c r="A133" s="151">
        <f t="shared" si="15"/>
        <v>122</v>
      </c>
      <c r="B133" s="150" t="s">
        <v>386</v>
      </c>
      <c r="C133" s="150" t="s">
        <v>25</v>
      </c>
      <c r="D133" s="188" t="str">
        <f>IF(ISERROR(VLOOKUP(C133,Base!$C$2:$C$34,1,FALSE)),"error",LOOKUP(C133,Base!$C$2:$C$34,Base!$D$2:$D$34))</f>
        <v>Gestión con Valores para el Resultado</v>
      </c>
      <c r="E133" s="188" t="str">
        <f>IF(ISERROR(VLOOKUP(C133,Base!$C$2:$C$34,1,FALSE)),"error",LOOKUP(C133,Base!$C$2:$C$34,Base!$E$2:$E$34))</f>
        <v>Gobierno Digital /Seguridad Digital</v>
      </c>
      <c r="F133" s="188" t="str">
        <f>IF(ISERROR(VLOOKUP(C133,Base!$C$2:$C$34,1,FALSE)),"error",LOOKUP(C133,Base!$C$2:$C$34,Base!$F$2:$F$34))</f>
        <v>Plan de Acción / Plan Estratégico Tecnologías de la Información y las Comunicaciones-Plan de Tratamiento de Riesgos de Seguridad y Privacidad de la Información / Plan de Seguridad y Privacidad de la Información</v>
      </c>
      <c r="G133" s="188" t="str">
        <f>IF(ISERROR(VLOOKUP(C133,Base!$C$2:$C$34,1,FALSE)),"error",LOOKUP(C133,Base!$C$2:$C$34,Base!$G$2:$G$34))</f>
        <v>GA-Optimización de la gestión administrativa</v>
      </c>
      <c r="H133" s="188" t="str">
        <f>IF(ISERROR(VLOOKUP(C133,Base!$C$2:$C$34,1,FALSE)),"error",LOOKUP(C133,Base!$C$2:$C$34,Base!$H$2:$H$34))</f>
        <v>Fortalecer la gobernanza y gobernabilidad de la Institución, orientando los procesos de gestión hacia el incremento de las capacidades institucionales y la consolidación del clima organizacional</v>
      </c>
      <c r="I133" s="150" t="s">
        <v>208</v>
      </c>
      <c r="J133" s="75" t="s">
        <v>278</v>
      </c>
      <c r="K133" s="150" t="s">
        <v>73</v>
      </c>
      <c r="L133" s="181" t="s">
        <v>712</v>
      </c>
      <c r="M133" s="182" t="s">
        <v>579</v>
      </c>
      <c r="N133" s="182" t="s">
        <v>580</v>
      </c>
      <c r="O133" s="182" t="s">
        <v>581</v>
      </c>
      <c r="P133" s="182" t="s">
        <v>582</v>
      </c>
      <c r="Q133" s="182" t="s">
        <v>583</v>
      </c>
      <c r="R133" s="182" t="s">
        <v>581</v>
      </c>
      <c r="S133" s="182"/>
      <c r="T133" s="182"/>
      <c r="U133" s="182" t="s">
        <v>713</v>
      </c>
      <c r="V133" s="77" t="s">
        <v>382</v>
      </c>
      <c r="W133" s="184">
        <v>1</v>
      </c>
      <c r="X133" s="185"/>
      <c r="Y133" s="182" t="s">
        <v>714</v>
      </c>
      <c r="Z133" s="183"/>
      <c r="AA133" s="184"/>
      <c r="AB133" s="184"/>
      <c r="AC133" s="183"/>
      <c r="AD133" s="184"/>
      <c r="AE133" s="185"/>
      <c r="AF133" s="184"/>
      <c r="AG133" s="184"/>
      <c r="AH133" s="182"/>
      <c r="AI133" s="186" t="s">
        <v>1608</v>
      </c>
      <c r="AJ133" s="200">
        <v>100</v>
      </c>
      <c r="AK133" s="200">
        <v>100</v>
      </c>
      <c r="AL133" s="196" t="s">
        <v>1396</v>
      </c>
      <c r="AM133" s="199">
        <v>0</v>
      </c>
      <c r="AN133" s="198" t="str">
        <f t="shared" si="3"/>
        <v xml:space="preserve">Felicitaciones </v>
      </c>
      <c r="AO133" s="201">
        <f t="shared" ca="1" si="17"/>
        <v>43700</v>
      </c>
      <c r="AP133" s="186"/>
      <c r="AQ133" s="199" t="s">
        <v>1219</v>
      </c>
    </row>
    <row r="134" spans="1:43" ht="45" x14ac:dyDescent="0.25">
      <c r="A134" s="151">
        <f t="shared" si="15"/>
        <v>123</v>
      </c>
      <c r="B134" s="150" t="s">
        <v>386</v>
      </c>
      <c r="C134" s="150" t="s">
        <v>25</v>
      </c>
      <c r="D134" s="188" t="str">
        <f>IF(ISERROR(VLOOKUP(C134,Base!$C$2:$C$34,1,FALSE)),"error",LOOKUP(C134,Base!$C$2:$C$34,Base!$D$2:$D$34))</f>
        <v>Gestión con Valores para el Resultado</v>
      </c>
      <c r="E134" s="188" t="str">
        <f>IF(ISERROR(VLOOKUP(C134,Base!$C$2:$C$34,1,FALSE)),"error",LOOKUP(C134,Base!$C$2:$C$34,Base!$E$2:$E$34))</f>
        <v>Gobierno Digital /Seguridad Digital</v>
      </c>
      <c r="F134" s="188" t="str">
        <f>IF(ISERROR(VLOOKUP(C134,Base!$C$2:$C$34,1,FALSE)),"error",LOOKUP(C134,Base!$C$2:$C$34,Base!$F$2:$F$34))</f>
        <v>Plan de Acción / Plan Estratégico Tecnologías de la Información y las Comunicaciones-Plan de Tratamiento de Riesgos de Seguridad y Privacidad de la Información / Plan de Seguridad y Privacidad de la Información</v>
      </c>
      <c r="G134" s="188" t="str">
        <f>IF(ISERROR(VLOOKUP(C134,Base!$C$2:$C$34,1,FALSE)),"error",LOOKUP(C134,Base!$C$2:$C$34,Base!$G$2:$G$34))</f>
        <v>GA-Optimización de la gestión administrativa</v>
      </c>
      <c r="H134" s="188" t="str">
        <f>IF(ISERROR(VLOOKUP(C134,Base!$C$2:$C$34,1,FALSE)),"error",LOOKUP(C134,Base!$C$2:$C$34,Base!$H$2:$H$34))</f>
        <v>Fortalecer la gobernanza y gobernabilidad de la Institución, orientando los procesos de gestión hacia el incremento de las capacidades institucionales y la consolidación del clima organizacional</v>
      </c>
      <c r="I134" s="150" t="s">
        <v>208</v>
      </c>
      <c r="J134" s="75" t="s">
        <v>278</v>
      </c>
      <c r="K134" s="150" t="s">
        <v>73</v>
      </c>
      <c r="L134" s="181" t="s">
        <v>715</v>
      </c>
      <c r="M134" s="182" t="s">
        <v>579</v>
      </c>
      <c r="N134" s="182" t="s">
        <v>580</v>
      </c>
      <c r="O134" s="182" t="s">
        <v>581</v>
      </c>
      <c r="P134" s="182" t="s">
        <v>582</v>
      </c>
      <c r="Q134" s="182" t="s">
        <v>583</v>
      </c>
      <c r="R134" s="182" t="s">
        <v>581</v>
      </c>
      <c r="S134" s="182"/>
      <c r="T134" s="182"/>
      <c r="U134" s="182" t="s">
        <v>1672</v>
      </c>
      <c r="V134" s="77" t="s">
        <v>382</v>
      </c>
      <c r="W134" s="184">
        <v>10</v>
      </c>
      <c r="X134" s="185"/>
      <c r="Y134" s="182" t="s">
        <v>97</v>
      </c>
      <c r="Z134" s="183"/>
      <c r="AA134" s="184"/>
      <c r="AB134" s="184"/>
      <c r="AC134" s="183"/>
      <c r="AD134" s="184"/>
      <c r="AE134" s="185"/>
      <c r="AF134" s="184"/>
      <c r="AG134" s="184"/>
      <c r="AH134" s="182"/>
      <c r="AI134" s="225" t="s">
        <v>1609</v>
      </c>
      <c r="AJ134" s="200">
        <v>100</v>
      </c>
      <c r="AK134" s="200">
        <v>100</v>
      </c>
      <c r="AL134" s="196" t="s">
        <v>1396</v>
      </c>
      <c r="AM134" s="199">
        <v>0</v>
      </c>
      <c r="AN134" s="198" t="str">
        <f t="shared" si="3"/>
        <v xml:space="preserve">Felicitaciones </v>
      </c>
      <c r="AO134" s="201">
        <f t="shared" ca="1" si="17"/>
        <v>43700</v>
      </c>
      <c r="AP134" s="186"/>
      <c r="AQ134" s="199" t="s">
        <v>1219</v>
      </c>
    </row>
    <row r="135" spans="1:43" ht="45" x14ac:dyDescent="0.25">
      <c r="A135" s="151">
        <f t="shared" si="15"/>
        <v>124</v>
      </c>
      <c r="B135" s="150" t="s">
        <v>386</v>
      </c>
      <c r="C135" s="150" t="s">
        <v>25</v>
      </c>
      <c r="D135" s="188" t="str">
        <f>IF(ISERROR(VLOOKUP(C135,Base!$C$2:$C$34,1,FALSE)),"error",LOOKUP(C135,Base!$C$2:$C$34,Base!$D$2:$D$34))</f>
        <v>Gestión con Valores para el Resultado</v>
      </c>
      <c r="E135" s="188" t="str">
        <f>IF(ISERROR(VLOOKUP(C135,Base!$C$2:$C$34,1,FALSE)),"error",LOOKUP(C135,Base!$C$2:$C$34,Base!$E$2:$E$34))</f>
        <v>Gobierno Digital /Seguridad Digital</v>
      </c>
      <c r="F135" s="188" t="str">
        <f>IF(ISERROR(VLOOKUP(C135,Base!$C$2:$C$34,1,FALSE)),"error",LOOKUP(C135,Base!$C$2:$C$34,Base!$F$2:$F$34))</f>
        <v>Plan de Acción / Plan Estratégico Tecnologías de la Información y las Comunicaciones-Plan de Tratamiento de Riesgos de Seguridad y Privacidad de la Información / Plan de Seguridad y Privacidad de la Información</v>
      </c>
      <c r="G135" s="188" t="str">
        <f>IF(ISERROR(VLOOKUP(C135,Base!$C$2:$C$34,1,FALSE)),"error",LOOKUP(C135,Base!$C$2:$C$34,Base!$G$2:$G$34))</f>
        <v>GA-Optimización de la gestión administrativa</v>
      </c>
      <c r="H135" s="188" t="str">
        <f>IF(ISERROR(VLOOKUP(C135,Base!$C$2:$C$34,1,FALSE)),"error",LOOKUP(C135,Base!$C$2:$C$34,Base!$H$2:$H$34))</f>
        <v>Fortalecer la gobernanza y gobernabilidad de la Institución, orientando los procesos de gestión hacia el incremento de las capacidades institucionales y la consolidación del clima organizacional</v>
      </c>
      <c r="I135" s="150" t="s">
        <v>208</v>
      </c>
      <c r="J135" s="75" t="s">
        <v>278</v>
      </c>
      <c r="K135" s="150" t="s">
        <v>73</v>
      </c>
      <c r="L135" s="181" t="s">
        <v>716</v>
      </c>
      <c r="M135" s="182" t="s">
        <v>579</v>
      </c>
      <c r="N135" s="182" t="s">
        <v>580</v>
      </c>
      <c r="O135" s="182" t="s">
        <v>581</v>
      </c>
      <c r="P135" s="182" t="s">
        <v>582</v>
      </c>
      <c r="Q135" s="182" t="s">
        <v>583</v>
      </c>
      <c r="R135" s="182" t="s">
        <v>581</v>
      </c>
      <c r="S135" s="182"/>
      <c r="T135" s="182"/>
      <c r="U135" s="182" t="s">
        <v>717</v>
      </c>
      <c r="V135" s="77" t="s">
        <v>382</v>
      </c>
      <c r="W135" s="184">
        <v>1</v>
      </c>
      <c r="X135" s="185"/>
      <c r="Y135" s="182" t="s">
        <v>125</v>
      </c>
      <c r="Z135" s="183"/>
      <c r="AA135" s="184"/>
      <c r="AB135" s="184"/>
      <c r="AC135" s="183"/>
      <c r="AD135" s="184"/>
      <c r="AE135" s="185"/>
      <c r="AF135" s="184"/>
      <c r="AG135" s="184"/>
      <c r="AH135" s="182"/>
      <c r="AI135" s="225" t="s">
        <v>1673</v>
      </c>
      <c r="AJ135" s="200">
        <v>100</v>
      </c>
      <c r="AK135" s="200">
        <v>100</v>
      </c>
      <c r="AL135" s="196" t="s">
        <v>1396</v>
      </c>
      <c r="AM135" s="199">
        <v>0</v>
      </c>
      <c r="AN135" s="198" t="str">
        <f t="shared" si="3"/>
        <v xml:space="preserve">Felicitaciones </v>
      </c>
      <c r="AO135" s="201">
        <f t="shared" ca="1" si="17"/>
        <v>43700</v>
      </c>
      <c r="AP135" s="186"/>
      <c r="AQ135" s="199" t="s">
        <v>1219</v>
      </c>
    </row>
    <row r="136" spans="1:43" ht="45" x14ac:dyDescent="0.25">
      <c r="A136" s="151">
        <f t="shared" si="15"/>
        <v>125</v>
      </c>
      <c r="B136" s="150" t="s">
        <v>386</v>
      </c>
      <c r="C136" s="150" t="s">
        <v>25</v>
      </c>
      <c r="D136" s="188" t="str">
        <f>IF(ISERROR(VLOOKUP(C136,Base!$C$2:$C$34,1,FALSE)),"error",LOOKUP(C136,Base!$C$2:$C$34,Base!$D$2:$D$34))</f>
        <v>Gestión con Valores para el Resultado</v>
      </c>
      <c r="E136" s="188" t="str">
        <f>IF(ISERROR(VLOOKUP(C136,Base!$C$2:$C$34,1,FALSE)),"error",LOOKUP(C136,Base!$C$2:$C$34,Base!$E$2:$E$34))</f>
        <v>Gobierno Digital /Seguridad Digital</v>
      </c>
      <c r="F136" s="188" t="str">
        <f>IF(ISERROR(VLOOKUP(C136,Base!$C$2:$C$34,1,FALSE)),"error",LOOKUP(C136,Base!$C$2:$C$34,Base!$F$2:$F$34))</f>
        <v>Plan de Acción / Plan Estratégico Tecnologías de la Información y las Comunicaciones-Plan de Tratamiento de Riesgos de Seguridad y Privacidad de la Información / Plan de Seguridad y Privacidad de la Información</v>
      </c>
      <c r="G136" s="188" t="str">
        <f>IF(ISERROR(VLOOKUP(C136,Base!$C$2:$C$34,1,FALSE)),"error",LOOKUP(C136,Base!$C$2:$C$34,Base!$G$2:$G$34))</f>
        <v>GA-Optimización de la gestión administrativa</v>
      </c>
      <c r="H136" s="188" t="str">
        <f>IF(ISERROR(VLOOKUP(C136,Base!$C$2:$C$34,1,FALSE)),"error",LOOKUP(C136,Base!$C$2:$C$34,Base!$H$2:$H$34))</f>
        <v>Fortalecer la gobernanza y gobernabilidad de la Institución, orientando los procesos de gestión hacia el incremento de las capacidades institucionales y la consolidación del clima organizacional</v>
      </c>
      <c r="I136" s="150" t="s">
        <v>208</v>
      </c>
      <c r="J136" s="75" t="s">
        <v>278</v>
      </c>
      <c r="K136" s="150" t="s">
        <v>73</v>
      </c>
      <c r="L136" s="181" t="s">
        <v>718</v>
      </c>
      <c r="M136" s="182" t="s">
        <v>579</v>
      </c>
      <c r="N136" s="182" t="s">
        <v>580</v>
      </c>
      <c r="O136" s="182" t="s">
        <v>581</v>
      </c>
      <c r="P136" s="182" t="s">
        <v>582</v>
      </c>
      <c r="Q136" s="182" t="s">
        <v>583</v>
      </c>
      <c r="R136" s="182" t="s">
        <v>581</v>
      </c>
      <c r="S136" s="182"/>
      <c r="T136" s="182"/>
      <c r="U136" s="182" t="s">
        <v>719</v>
      </c>
      <c r="V136" s="77" t="s">
        <v>382</v>
      </c>
      <c r="W136" s="184">
        <v>1</v>
      </c>
      <c r="X136" s="185"/>
      <c r="Y136" s="182" t="s">
        <v>125</v>
      </c>
      <c r="Z136" s="183"/>
      <c r="AA136" s="184"/>
      <c r="AB136" s="184"/>
      <c r="AC136" s="183"/>
      <c r="AD136" s="184"/>
      <c r="AE136" s="185"/>
      <c r="AF136" s="184"/>
      <c r="AG136" s="184"/>
      <c r="AH136" s="182"/>
      <c r="AI136" s="225" t="s">
        <v>1674</v>
      </c>
      <c r="AJ136" s="200">
        <v>100</v>
      </c>
      <c r="AK136" s="200">
        <v>100</v>
      </c>
      <c r="AL136" s="196" t="s">
        <v>1396</v>
      </c>
      <c r="AM136" s="199">
        <v>0</v>
      </c>
      <c r="AN136" s="198" t="str">
        <f t="shared" si="3"/>
        <v xml:space="preserve">Felicitaciones </v>
      </c>
      <c r="AO136" s="201">
        <f t="shared" ca="1" si="17"/>
        <v>43700</v>
      </c>
      <c r="AP136" s="186"/>
      <c r="AQ136" s="199" t="s">
        <v>1219</v>
      </c>
    </row>
    <row r="137" spans="1:43" ht="45" x14ac:dyDescent="0.25">
      <c r="A137" s="151">
        <f t="shared" si="15"/>
        <v>126</v>
      </c>
      <c r="B137" s="150" t="s">
        <v>386</v>
      </c>
      <c r="C137" s="150" t="s">
        <v>26</v>
      </c>
      <c r="D137" s="188" t="str">
        <f>IF(ISERROR(VLOOKUP(C137,Base!$C$2:$C$34,1,FALSE)),"error",LOOKUP(C137,Base!$C$2:$C$34,Base!$D$2:$D$34))</f>
        <v>Gestión con Valores para el Resultado</v>
      </c>
      <c r="E137" s="188" t="str">
        <f>IF(ISERROR(VLOOKUP(C137,Base!$C$2:$C$34,1,FALSE)),"error",LOOKUP(C137,Base!$C$2:$C$34,Base!$E$2:$E$34))</f>
        <v>Fortalecimiento organizacional y simplificación de proceso</v>
      </c>
      <c r="F137" s="188" t="str">
        <f>IF(ISERROR(VLOOKUP(C137,Base!$C$2:$C$34,1,FALSE)),"error",LOOKUP(C137,Base!$C$2:$C$34,Base!$F$2:$F$34))</f>
        <v xml:space="preserve">Plan de Acción </v>
      </c>
      <c r="G137" s="188" t="str">
        <f>IF(ISERROR(VLOOKUP(C137,Base!$C$2:$C$34,1,FALSE)),"error",LOOKUP(C137,Base!$C$2:$C$34,Base!$G$2:$G$34))</f>
        <v>GA-Optimización de la gestión administrativa</v>
      </c>
      <c r="H137" s="188" t="str">
        <f>IF(ISERROR(VLOOKUP(C137,Base!$C$2:$C$34,1,FALSE)),"error",LOOKUP(C137,Base!$C$2:$C$34,Base!$H$2:$H$34))</f>
        <v>Fortalecer la gobernanza y gobernabilidad de la Institución, orientando los procesos de gestión hacia el incremento de las capacidades institucionales y la consolidación del clima organizacional</v>
      </c>
      <c r="I137" s="150" t="s">
        <v>207</v>
      </c>
      <c r="J137" s="75" t="s">
        <v>267</v>
      </c>
      <c r="K137" s="150" t="s">
        <v>73</v>
      </c>
      <c r="L137" s="181" t="s">
        <v>1612</v>
      </c>
      <c r="M137" s="182" t="s">
        <v>579</v>
      </c>
      <c r="N137" s="182" t="s">
        <v>580</v>
      </c>
      <c r="O137" s="182" t="s">
        <v>581</v>
      </c>
      <c r="P137" s="182" t="s">
        <v>582</v>
      </c>
      <c r="Q137" s="182" t="s">
        <v>583</v>
      </c>
      <c r="R137" s="182" t="s">
        <v>581</v>
      </c>
      <c r="S137" s="182"/>
      <c r="T137" s="182"/>
      <c r="U137" s="182" t="s">
        <v>1643</v>
      </c>
      <c r="V137" s="77" t="s">
        <v>382</v>
      </c>
      <c r="W137" s="184">
        <v>70</v>
      </c>
      <c r="X137" s="182"/>
      <c r="Y137" s="182" t="s">
        <v>97</v>
      </c>
      <c r="Z137" s="183"/>
      <c r="AA137" s="184"/>
      <c r="AB137" s="184"/>
      <c r="AC137" s="183"/>
      <c r="AD137" s="184"/>
      <c r="AE137" s="185"/>
      <c r="AF137" s="184"/>
      <c r="AG137" s="184"/>
      <c r="AH137" s="182"/>
      <c r="AI137" s="186"/>
      <c r="AJ137" s="200">
        <v>100</v>
      </c>
      <c r="AK137" s="200">
        <v>92</v>
      </c>
      <c r="AL137" s="196" t="s">
        <v>1396</v>
      </c>
      <c r="AM137" s="199">
        <v>0</v>
      </c>
      <c r="AN137" s="198" t="str">
        <f t="shared" si="3"/>
        <v xml:space="preserve">Felicitaciones </v>
      </c>
      <c r="AO137" s="201">
        <f t="shared" ca="1" si="17"/>
        <v>43700</v>
      </c>
      <c r="AP137" s="186"/>
      <c r="AQ137" s="199" t="s">
        <v>1219</v>
      </c>
    </row>
    <row r="138" spans="1:43" ht="45" x14ac:dyDescent="0.25">
      <c r="A138" s="151">
        <f t="shared" si="15"/>
        <v>127</v>
      </c>
      <c r="B138" s="150" t="s">
        <v>386</v>
      </c>
      <c r="C138" s="150" t="s">
        <v>26</v>
      </c>
      <c r="D138" s="188" t="str">
        <f>IF(ISERROR(VLOOKUP(C138,Base!$C$2:$C$34,1,FALSE)),"error",LOOKUP(C138,Base!$C$2:$C$34,Base!$D$2:$D$34))</f>
        <v>Gestión con Valores para el Resultado</v>
      </c>
      <c r="E138" s="188" t="str">
        <f>IF(ISERROR(VLOOKUP(C138,Base!$C$2:$C$34,1,FALSE)),"error",LOOKUP(C138,Base!$C$2:$C$34,Base!$E$2:$E$34))</f>
        <v>Fortalecimiento organizacional y simplificación de proceso</v>
      </c>
      <c r="F138" s="188" t="str">
        <f>IF(ISERROR(VLOOKUP(C138,Base!$C$2:$C$34,1,FALSE)),"error",LOOKUP(C138,Base!$C$2:$C$34,Base!$F$2:$F$34))</f>
        <v xml:space="preserve">Plan de Acción </v>
      </c>
      <c r="G138" s="188" t="str">
        <f>IF(ISERROR(VLOOKUP(C138,Base!$C$2:$C$34,1,FALSE)),"error",LOOKUP(C138,Base!$C$2:$C$34,Base!$G$2:$G$34))</f>
        <v>GA-Optimización de la gestión administrativa</v>
      </c>
      <c r="H138" s="188" t="str">
        <f>IF(ISERROR(VLOOKUP(C138,Base!$C$2:$C$34,1,FALSE)),"error",LOOKUP(C138,Base!$C$2:$C$34,Base!$H$2:$H$34))</f>
        <v>Fortalecer la gobernanza y gobernabilidad de la Institución, orientando los procesos de gestión hacia el incremento de las capacidades institucionales y la consolidación del clima organizacional</v>
      </c>
      <c r="I138" s="150" t="s">
        <v>207</v>
      </c>
      <c r="J138" s="75" t="s">
        <v>267</v>
      </c>
      <c r="K138" s="150" t="s">
        <v>73</v>
      </c>
      <c r="L138" s="181" t="s">
        <v>1613</v>
      </c>
      <c r="M138" s="182" t="s">
        <v>579</v>
      </c>
      <c r="N138" s="182" t="s">
        <v>580</v>
      </c>
      <c r="O138" s="182" t="s">
        <v>581</v>
      </c>
      <c r="P138" s="182" t="s">
        <v>582</v>
      </c>
      <c r="Q138" s="182" t="s">
        <v>583</v>
      </c>
      <c r="R138" s="182" t="s">
        <v>581</v>
      </c>
      <c r="S138" s="182"/>
      <c r="T138" s="182"/>
      <c r="U138" s="182" t="s">
        <v>1644</v>
      </c>
      <c r="V138" s="77" t="s">
        <v>135</v>
      </c>
      <c r="W138" s="184">
        <v>100</v>
      </c>
      <c r="X138" s="182"/>
      <c r="Y138" s="182" t="s">
        <v>97</v>
      </c>
      <c r="Z138" s="183"/>
      <c r="AA138" s="184"/>
      <c r="AB138" s="184"/>
      <c r="AC138" s="183"/>
      <c r="AD138" s="184"/>
      <c r="AE138" s="185"/>
      <c r="AF138" s="184"/>
      <c r="AG138" s="184"/>
      <c r="AH138" s="182"/>
      <c r="AI138" s="186"/>
      <c r="AJ138" s="200">
        <v>100</v>
      </c>
      <c r="AK138" s="200">
        <v>30</v>
      </c>
      <c r="AL138" s="196" t="s">
        <v>1396</v>
      </c>
      <c r="AM138" s="199">
        <v>30</v>
      </c>
      <c r="AN138" s="198" t="str">
        <f t="shared" si="3"/>
        <v>Justifique el Retraso</v>
      </c>
      <c r="AO138" s="201">
        <f t="shared" ca="1" si="17"/>
        <v>43700</v>
      </c>
      <c r="AP138" s="186" t="s">
        <v>1645</v>
      </c>
      <c r="AQ138" s="199" t="s">
        <v>1218</v>
      </c>
    </row>
    <row r="139" spans="1:43" ht="45" x14ac:dyDescent="0.25">
      <c r="A139" s="151">
        <f t="shared" si="15"/>
        <v>128</v>
      </c>
      <c r="B139" s="150" t="s">
        <v>386</v>
      </c>
      <c r="C139" s="150" t="s">
        <v>26</v>
      </c>
      <c r="D139" s="188" t="str">
        <f>IF(ISERROR(VLOOKUP(C139,Base!$C$2:$C$34,1,FALSE)),"error",LOOKUP(C139,Base!$C$2:$C$34,Base!$D$2:$D$34))</f>
        <v>Gestión con Valores para el Resultado</v>
      </c>
      <c r="E139" s="188" t="str">
        <f>IF(ISERROR(VLOOKUP(C139,Base!$C$2:$C$34,1,FALSE)),"error",LOOKUP(C139,Base!$C$2:$C$34,Base!$E$2:$E$34))</f>
        <v>Fortalecimiento organizacional y simplificación de proceso</v>
      </c>
      <c r="F139" s="188" t="str">
        <f>IF(ISERROR(VLOOKUP(C139,Base!$C$2:$C$34,1,FALSE)),"error",LOOKUP(C139,Base!$C$2:$C$34,Base!$F$2:$F$34))</f>
        <v xml:space="preserve">Plan de Acción </v>
      </c>
      <c r="G139" s="188" t="str">
        <f>IF(ISERROR(VLOOKUP(C139,Base!$C$2:$C$34,1,FALSE)),"error",LOOKUP(C139,Base!$C$2:$C$34,Base!$G$2:$G$34))</f>
        <v>GA-Optimización de la gestión administrativa</v>
      </c>
      <c r="H139" s="188" t="str">
        <f>IF(ISERROR(VLOOKUP(C139,Base!$C$2:$C$34,1,FALSE)),"error",LOOKUP(C139,Base!$C$2:$C$34,Base!$H$2:$H$34))</f>
        <v>Fortalecer la gobernanza y gobernabilidad de la Institución, orientando los procesos de gestión hacia el incremento de las capacidades institucionales y la consolidación del clima organizacional</v>
      </c>
      <c r="I139" s="150" t="s">
        <v>207</v>
      </c>
      <c r="J139" s="75" t="s">
        <v>267</v>
      </c>
      <c r="K139" s="150" t="s">
        <v>73</v>
      </c>
      <c r="L139" s="181" t="s">
        <v>1614</v>
      </c>
      <c r="M139" s="182" t="s">
        <v>579</v>
      </c>
      <c r="N139" s="182" t="s">
        <v>580</v>
      </c>
      <c r="O139" s="182" t="s">
        <v>581</v>
      </c>
      <c r="P139" s="182" t="s">
        <v>582</v>
      </c>
      <c r="Q139" s="182" t="s">
        <v>583</v>
      </c>
      <c r="R139" s="182" t="s">
        <v>581</v>
      </c>
      <c r="S139" s="182"/>
      <c r="T139" s="182"/>
      <c r="U139" s="182" t="s">
        <v>1646</v>
      </c>
      <c r="V139" s="77" t="s">
        <v>382</v>
      </c>
      <c r="W139" s="184">
        <v>100</v>
      </c>
      <c r="X139" s="182"/>
      <c r="Y139" s="182" t="s">
        <v>97</v>
      </c>
      <c r="Z139" s="183"/>
      <c r="AA139" s="184"/>
      <c r="AB139" s="184"/>
      <c r="AC139" s="183"/>
      <c r="AD139" s="184"/>
      <c r="AE139" s="185"/>
      <c r="AF139" s="184"/>
      <c r="AG139" s="184"/>
      <c r="AH139" s="182"/>
      <c r="AI139" s="186"/>
      <c r="AJ139" s="200">
        <v>100</v>
      </c>
      <c r="AK139" s="200">
        <v>30</v>
      </c>
      <c r="AL139" s="196" t="s">
        <v>1396</v>
      </c>
      <c r="AM139" s="199">
        <v>30</v>
      </c>
      <c r="AN139" s="198" t="str">
        <f t="shared" si="3"/>
        <v>Justifique el Retraso</v>
      </c>
      <c r="AO139" s="201">
        <f t="shared" ca="1" si="17"/>
        <v>43700</v>
      </c>
      <c r="AP139" s="186"/>
      <c r="AQ139" s="199" t="s">
        <v>1218</v>
      </c>
    </row>
    <row r="140" spans="1:43" ht="45" x14ac:dyDescent="0.25">
      <c r="A140" s="151">
        <f t="shared" si="15"/>
        <v>129</v>
      </c>
      <c r="B140" s="150" t="s">
        <v>386</v>
      </c>
      <c r="C140" s="150" t="s">
        <v>26</v>
      </c>
      <c r="D140" s="188" t="str">
        <f>IF(ISERROR(VLOOKUP(C140,Base!$C$2:$C$34,1,FALSE)),"error",LOOKUP(C140,Base!$C$2:$C$34,Base!$D$2:$D$34))</f>
        <v>Gestión con Valores para el Resultado</v>
      </c>
      <c r="E140" s="188" t="str">
        <f>IF(ISERROR(VLOOKUP(C140,Base!$C$2:$C$34,1,FALSE)),"error",LOOKUP(C140,Base!$C$2:$C$34,Base!$E$2:$E$34))</f>
        <v>Fortalecimiento organizacional y simplificación de proceso</v>
      </c>
      <c r="F140" s="188" t="str">
        <f>IF(ISERROR(VLOOKUP(C140,Base!$C$2:$C$34,1,FALSE)),"error",LOOKUP(C140,Base!$C$2:$C$34,Base!$F$2:$F$34))</f>
        <v xml:space="preserve">Plan de Acción </v>
      </c>
      <c r="G140" s="188" t="str">
        <f>IF(ISERROR(VLOOKUP(C140,Base!$C$2:$C$34,1,FALSE)),"error",LOOKUP(C140,Base!$C$2:$C$34,Base!$G$2:$G$34))</f>
        <v>GA-Optimización de la gestión administrativa</v>
      </c>
      <c r="H140" s="188" t="str">
        <f>IF(ISERROR(VLOOKUP(C140,Base!$C$2:$C$34,1,FALSE)),"error",LOOKUP(C140,Base!$C$2:$C$34,Base!$H$2:$H$34))</f>
        <v>Fortalecer la gobernanza y gobernabilidad de la Institución, orientando los procesos de gestión hacia el incremento de las capacidades institucionales y la consolidación del clima organizacional</v>
      </c>
      <c r="I140" s="150" t="s">
        <v>207</v>
      </c>
      <c r="J140" s="75" t="s">
        <v>267</v>
      </c>
      <c r="K140" s="150" t="s">
        <v>73</v>
      </c>
      <c r="L140" s="181" t="s">
        <v>776</v>
      </c>
      <c r="M140" s="182" t="s">
        <v>579</v>
      </c>
      <c r="N140" s="182" t="s">
        <v>580</v>
      </c>
      <c r="O140" s="182" t="s">
        <v>581</v>
      </c>
      <c r="P140" s="182" t="s">
        <v>582</v>
      </c>
      <c r="Q140" s="182" t="s">
        <v>583</v>
      </c>
      <c r="R140" s="182" t="s">
        <v>581</v>
      </c>
      <c r="S140" s="182"/>
      <c r="T140" s="182"/>
      <c r="U140" s="182" t="s">
        <v>1647</v>
      </c>
      <c r="V140" s="77" t="s">
        <v>135</v>
      </c>
      <c r="W140" s="184">
        <v>70</v>
      </c>
      <c r="X140" s="182"/>
      <c r="Y140" s="182" t="s">
        <v>97</v>
      </c>
      <c r="Z140" s="183"/>
      <c r="AA140" s="184"/>
      <c r="AB140" s="184"/>
      <c r="AC140" s="183"/>
      <c r="AD140" s="184"/>
      <c r="AE140" s="185"/>
      <c r="AF140" s="184"/>
      <c r="AG140" s="184"/>
      <c r="AH140" s="182"/>
      <c r="AI140" s="186"/>
      <c r="AJ140" s="200">
        <v>100</v>
      </c>
      <c r="AK140" s="200">
        <v>85</v>
      </c>
      <c r="AL140" s="196" t="s">
        <v>1396</v>
      </c>
      <c r="AM140" s="199">
        <v>30</v>
      </c>
      <c r="AN140" s="198" t="str">
        <f t="shared" si="3"/>
        <v>Justifique el Retraso</v>
      </c>
      <c r="AO140" s="201">
        <f t="shared" ca="1" si="17"/>
        <v>43700</v>
      </c>
      <c r="AP140" s="186"/>
      <c r="AQ140" s="199" t="s">
        <v>1219</v>
      </c>
    </row>
    <row r="141" spans="1:43" ht="45" x14ac:dyDescent="0.25">
      <c r="A141" s="151">
        <f t="shared" si="15"/>
        <v>130</v>
      </c>
      <c r="B141" s="150" t="s">
        <v>386</v>
      </c>
      <c r="C141" s="150" t="s">
        <v>26</v>
      </c>
      <c r="D141" s="188" t="str">
        <f>IF(ISERROR(VLOOKUP(C141,Base!$C$2:$C$34,1,FALSE)),"error",LOOKUP(C141,Base!$C$2:$C$34,Base!$D$2:$D$34))</f>
        <v>Gestión con Valores para el Resultado</v>
      </c>
      <c r="E141" s="188" t="str">
        <f>IF(ISERROR(VLOOKUP(C141,Base!$C$2:$C$34,1,FALSE)),"error",LOOKUP(C141,Base!$C$2:$C$34,Base!$E$2:$E$34))</f>
        <v>Fortalecimiento organizacional y simplificación de proceso</v>
      </c>
      <c r="F141" s="188" t="str">
        <f>IF(ISERROR(VLOOKUP(C141,Base!$C$2:$C$34,1,FALSE)),"error",LOOKUP(C141,Base!$C$2:$C$34,Base!$F$2:$F$34))</f>
        <v xml:space="preserve">Plan de Acción </v>
      </c>
      <c r="G141" s="188" t="str">
        <f>IF(ISERROR(VLOOKUP(C141,Base!$C$2:$C$34,1,FALSE)),"error",LOOKUP(C141,Base!$C$2:$C$34,Base!$G$2:$G$34))</f>
        <v>GA-Optimización de la gestión administrativa</v>
      </c>
      <c r="H141" s="188" t="str">
        <f>IF(ISERROR(VLOOKUP(C141,Base!$C$2:$C$34,1,FALSE)),"error",LOOKUP(C141,Base!$C$2:$C$34,Base!$H$2:$H$34))</f>
        <v>Fortalecer la gobernanza y gobernabilidad de la Institución, orientando los procesos de gestión hacia el incremento de las capacidades institucionales y la consolidación del clima organizacional</v>
      </c>
      <c r="I141" s="150" t="s">
        <v>207</v>
      </c>
      <c r="J141" s="75" t="s">
        <v>267</v>
      </c>
      <c r="K141" s="150" t="s">
        <v>73</v>
      </c>
      <c r="L141" s="181" t="s">
        <v>777</v>
      </c>
      <c r="M141" s="182" t="s">
        <v>579</v>
      </c>
      <c r="N141" s="182" t="s">
        <v>580</v>
      </c>
      <c r="O141" s="182" t="s">
        <v>581</v>
      </c>
      <c r="P141" s="182" t="s">
        <v>582</v>
      </c>
      <c r="Q141" s="182" t="s">
        <v>583</v>
      </c>
      <c r="R141" s="182" t="s">
        <v>581</v>
      </c>
      <c r="S141" s="182"/>
      <c r="T141" s="182"/>
      <c r="U141" s="182" t="s">
        <v>778</v>
      </c>
      <c r="V141" s="77" t="s">
        <v>135</v>
      </c>
      <c r="W141" s="184">
        <v>60</v>
      </c>
      <c r="X141" s="182"/>
      <c r="Y141" s="182" t="s">
        <v>97</v>
      </c>
      <c r="Z141" s="183"/>
      <c r="AA141" s="184"/>
      <c r="AB141" s="184"/>
      <c r="AC141" s="183"/>
      <c r="AD141" s="184"/>
      <c r="AE141" s="185"/>
      <c r="AF141" s="184"/>
      <c r="AG141" s="184"/>
      <c r="AH141" s="182"/>
      <c r="AI141" s="186"/>
      <c r="AJ141" s="200">
        <v>100</v>
      </c>
      <c r="AK141" s="200">
        <v>83</v>
      </c>
      <c r="AL141" s="196" t="s">
        <v>1396</v>
      </c>
      <c r="AM141" s="199">
        <v>30</v>
      </c>
      <c r="AN141" s="198" t="str">
        <f t="shared" si="3"/>
        <v>Justifique el Retraso</v>
      </c>
      <c r="AO141" s="201">
        <f t="shared" ca="1" si="17"/>
        <v>43700</v>
      </c>
      <c r="AP141" s="186" t="s">
        <v>1648</v>
      </c>
      <c r="AQ141" s="199" t="s">
        <v>1219</v>
      </c>
    </row>
    <row r="142" spans="1:43" ht="45" x14ac:dyDescent="0.25">
      <c r="A142" s="151">
        <f t="shared" si="15"/>
        <v>131</v>
      </c>
      <c r="B142" s="150" t="s">
        <v>386</v>
      </c>
      <c r="C142" s="150" t="s">
        <v>26</v>
      </c>
      <c r="D142" s="188" t="str">
        <f>IF(ISERROR(VLOOKUP(C142,Base!$C$2:$C$34,1,FALSE)),"error",LOOKUP(C142,Base!$C$2:$C$34,Base!$D$2:$D$34))</f>
        <v>Gestión con Valores para el Resultado</v>
      </c>
      <c r="E142" s="188" t="str">
        <f>IF(ISERROR(VLOOKUP(C142,Base!$C$2:$C$34,1,FALSE)),"error",LOOKUP(C142,Base!$C$2:$C$34,Base!$E$2:$E$34))</f>
        <v>Fortalecimiento organizacional y simplificación de proceso</v>
      </c>
      <c r="F142" s="188" t="str">
        <f>IF(ISERROR(VLOOKUP(C142,Base!$C$2:$C$34,1,FALSE)),"error",LOOKUP(C142,Base!$C$2:$C$34,Base!$F$2:$F$34))</f>
        <v xml:space="preserve">Plan de Acción </v>
      </c>
      <c r="G142" s="188" t="str">
        <f>IF(ISERROR(VLOOKUP(C142,Base!$C$2:$C$34,1,FALSE)),"error",LOOKUP(C142,Base!$C$2:$C$34,Base!$G$2:$G$34))</f>
        <v>GA-Optimización de la gestión administrativa</v>
      </c>
      <c r="H142" s="188" t="str">
        <f>IF(ISERROR(VLOOKUP(C142,Base!$C$2:$C$34,1,FALSE)),"error",LOOKUP(C142,Base!$C$2:$C$34,Base!$H$2:$H$34))</f>
        <v>Fortalecer la gobernanza y gobernabilidad de la Institución, orientando los procesos de gestión hacia el incremento de las capacidades institucionales y la consolidación del clima organizacional</v>
      </c>
      <c r="I142" s="150" t="s">
        <v>207</v>
      </c>
      <c r="J142" s="75" t="s">
        <v>267</v>
      </c>
      <c r="K142" s="150" t="s">
        <v>73</v>
      </c>
      <c r="L142" s="181" t="s">
        <v>1615</v>
      </c>
      <c r="M142" s="182" t="s">
        <v>579</v>
      </c>
      <c r="N142" s="182" t="s">
        <v>580</v>
      </c>
      <c r="O142" s="182" t="s">
        <v>581</v>
      </c>
      <c r="P142" s="182" t="s">
        <v>582</v>
      </c>
      <c r="Q142" s="182" t="s">
        <v>583</v>
      </c>
      <c r="R142" s="182" t="s">
        <v>581</v>
      </c>
      <c r="S142" s="182"/>
      <c r="T142" s="182"/>
      <c r="U142" s="182" t="s">
        <v>1649</v>
      </c>
      <c r="V142" s="77" t="s">
        <v>382</v>
      </c>
      <c r="W142" s="184">
        <v>1</v>
      </c>
      <c r="X142" s="182"/>
      <c r="Y142" s="182" t="s">
        <v>97</v>
      </c>
      <c r="Z142" s="183"/>
      <c r="AA142" s="184"/>
      <c r="AB142" s="184"/>
      <c r="AC142" s="183"/>
      <c r="AD142" s="184"/>
      <c r="AE142" s="185"/>
      <c r="AF142" s="184"/>
      <c r="AG142" s="184"/>
      <c r="AH142" s="182"/>
      <c r="AI142" s="186"/>
      <c r="AJ142" s="200">
        <v>70</v>
      </c>
      <c r="AK142" s="200">
        <v>70</v>
      </c>
      <c r="AL142" s="196" t="s">
        <v>1396</v>
      </c>
      <c r="AM142" s="199">
        <v>30</v>
      </c>
      <c r="AN142" s="198" t="str">
        <f t="shared" si="3"/>
        <v>Justifique el Retraso</v>
      </c>
      <c r="AO142" s="201">
        <f t="shared" ca="1" si="17"/>
        <v>43700</v>
      </c>
      <c r="AP142" s="186" t="s">
        <v>1650</v>
      </c>
      <c r="AQ142" s="199" t="s">
        <v>1218</v>
      </c>
    </row>
    <row r="143" spans="1:43" ht="45" x14ac:dyDescent="0.25">
      <c r="A143" s="151">
        <f t="shared" si="15"/>
        <v>132</v>
      </c>
      <c r="B143" s="150" t="s">
        <v>386</v>
      </c>
      <c r="C143" s="150" t="s">
        <v>26</v>
      </c>
      <c r="D143" s="188" t="str">
        <f>IF(ISERROR(VLOOKUP(C143,Base!$C$2:$C$34,1,FALSE)),"error",LOOKUP(C143,Base!$C$2:$C$34,Base!$D$2:$D$34))</f>
        <v>Gestión con Valores para el Resultado</v>
      </c>
      <c r="E143" s="188" t="str">
        <f>IF(ISERROR(VLOOKUP(C143,Base!$C$2:$C$34,1,FALSE)),"error",LOOKUP(C143,Base!$C$2:$C$34,Base!$E$2:$E$34))</f>
        <v>Fortalecimiento organizacional y simplificación de proceso</v>
      </c>
      <c r="F143" s="188" t="str">
        <f>IF(ISERROR(VLOOKUP(C143,Base!$C$2:$C$34,1,FALSE)),"error",LOOKUP(C143,Base!$C$2:$C$34,Base!$F$2:$F$34))</f>
        <v xml:space="preserve">Plan de Acción </v>
      </c>
      <c r="G143" s="188" t="str">
        <f>IF(ISERROR(VLOOKUP(C143,Base!$C$2:$C$34,1,FALSE)),"error",LOOKUP(C143,Base!$C$2:$C$34,Base!$G$2:$G$34))</f>
        <v>GA-Optimización de la gestión administrativa</v>
      </c>
      <c r="H143" s="188" t="str">
        <f>IF(ISERROR(VLOOKUP(C143,Base!$C$2:$C$34,1,FALSE)),"error",LOOKUP(C143,Base!$C$2:$C$34,Base!$H$2:$H$34))</f>
        <v>Fortalecer la gobernanza y gobernabilidad de la Institución, orientando los procesos de gestión hacia el incremento de las capacidades institucionales y la consolidación del clima organizacional</v>
      </c>
      <c r="I143" s="150" t="s">
        <v>207</v>
      </c>
      <c r="J143" s="75" t="s">
        <v>267</v>
      </c>
      <c r="K143" s="150" t="s">
        <v>73</v>
      </c>
      <c r="L143" s="181" t="s">
        <v>1616</v>
      </c>
      <c r="M143" s="182" t="s">
        <v>579</v>
      </c>
      <c r="N143" s="182" t="s">
        <v>580</v>
      </c>
      <c r="O143" s="182" t="s">
        <v>581</v>
      </c>
      <c r="P143" s="182" t="s">
        <v>582</v>
      </c>
      <c r="Q143" s="182" t="s">
        <v>583</v>
      </c>
      <c r="R143" s="182" t="s">
        <v>581</v>
      </c>
      <c r="S143" s="182"/>
      <c r="T143" s="182"/>
      <c r="U143" s="182" t="s">
        <v>779</v>
      </c>
      <c r="V143" s="77" t="s">
        <v>382</v>
      </c>
      <c r="W143" s="184">
        <v>1</v>
      </c>
      <c r="X143" s="182"/>
      <c r="Y143" s="182" t="s">
        <v>97</v>
      </c>
      <c r="Z143" s="183"/>
      <c r="AA143" s="184"/>
      <c r="AB143" s="184"/>
      <c r="AC143" s="183"/>
      <c r="AD143" s="184"/>
      <c r="AE143" s="185"/>
      <c r="AF143" s="184"/>
      <c r="AG143" s="184"/>
      <c r="AH143" s="182"/>
      <c r="AI143" s="186"/>
      <c r="AJ143" s="200">
        <v>100</v>
      </c>
      <c r="AK143" s="200">
        <v>50</v>
      </c>
      <c r="AL143" s="196" t="s">
        <v>1396</v>
      </c>
      <c r="AM143" s="199">
        <v>30</v>
      </c>
      <c r="AN143" s="198" t="str">
        <f t="shared" si="3"/>
        <v>Justifique el Retraso</v>
      </c>
      <c r="AO143" s="201">
        <f t="shared" ca="1" si="17"/>
        <v>43700</v>
      </c>
      <c r="AP143" s="186" t="s">
        <v>1651</v>
      </c>
      <c r="AQ143" s="199" t="s">
        <v>1218</v>
      </c>
    </row>
    <row r="144" spans="1:43" ht="45" x14ac:dyDescent="0.25">
      <c r="A144" s="151">
        <f t="shared" si="15"/>
        <v>133</v>
      </c>
      <c r="B144" s="150" t="s">
        <v>386</v>
      </c>
      <c r="C144" s="150" t="s">
        <v>26</v>
      </c>
      <c r="D144" s="188" t="str">
        <f>IF(ISERROR(VLOOKUP(C144,Base!$C$2:$C$34,1,FALSE)),"error",LOOKUP(C144,Base!$C$2:$C$34,Base!$D$2:$D$34))</f>
        <v>Gestión con Valores para el Resultado</v>
      </c>
      <c r="E144" s="188" t="str">
        <f>IF(ISERROR(VLOOKUP(C144,Base!$C$2:$C$34,1,FALSE)),"error",LOOKUP(C144,Base!$C$2:$C$34,Base!$E$2:$E$34))</f>
        <v>Fortalecimiento organizacional y simplificación de proceso</v>
      </c>
      <c r="F144" s="188" t="str">
        <f>IF(ISERROR(VLOOKUP(C144,Base!$C$2:$C$34,1,FALSE)),"error",LOOKUP(C144,Base!$C$2:$C$34,Base!$F$2:$F$34))</f>
        <v xml:space="preserve">Plan de Acción </v>
      </c>
      <c r="G144" s="188" t="str">
        <f>IF(ISERROR(VLOOKUP(C144,Base!$C$2:$C$34,1,FALSE)),"error",LOOKUP(C144,Base!$C$2:$C$34,Base!$G$2:$G$34))</f>
        <v>GA-Optimización de la gestión administrativa</v>
      </c>
      <c r="H144" s="188" t="str">
        <f>IF(ISERROR(VLOOKUP(C144,Base!$C$2:$C$34,1,FALSE)),"error",LOOKUP(C144,Base!$C$2:$C$34,Base!$H$2:$H$34))</f>
        <v>Fortalecer la gobernanza y gobernabilidad de la Institución, orientando los procesos de gestión hacia el incremento de las capacidades institucionales y la consolidación del clima organizacional</v>
      </c>
      <c r="I144" s="150" t="s">
        <v>207</v>
      </c>
      <c r="J144" s="75" t="s">
        <v>267</v>
      </c>
      <c r="K144" s="150" t="s">
        <v>73</v>
      </c>
      <c r="L144" s="181" t="s">
        <v>1617</v>
      </c>
      <c r="M144" s="182" t="s">
        <v>579</v>
      </c>
      <c r="N144" s="182" t="s">
        <v>580</v>
      </c>
      <c r="O144" s="182" t="s">
        <v>581</v>
      </c>
      <c r="P144" s="182" t="s">
        <v>582</v>
      </c>
      <c r="Q144" s="182" t="s">
        <v>583</v>
      </c>
      <c r="R144" s="182" t="s">
        <v>581</v>
      </c>
      <c r="S144" s="182"/>
      <c r="T144" s="182"/>
      <c r="U144" s="182" t="s">
        <v>1652</v>
      </c>
      <c r="V144" s="77" t="s">
        <v>135</v>
      </c>
      <c r="W144" s="184">
        <v>100</v>
      </c>
      <c r="X144" s="182"/>
      <c r="Y144" s="182" t="s">
        <v>420</v>
      </c>
      <c r="Z144" s="183"/>
      <c r="AA144" s="184"/>
      <c r="AB144" s="184"/>
      <c r="AC144" s="183"/>
      <c r="AD144" s="184"/>
      <c r="AE144" s="185"/>
      <c r="AF144" s="184"/>
      <c r="AG144" s="184"/>
      <c r="AH144" s="182"/>
      <c r="AI144" s="186"/>
      <c r="AJ144" s="200">
        <v>50</v>
      </c>
      <c r="AK144" s="200">
        <v>50</v>
      </c>
      <c r="AL144" s="196" t="s">
        <v>1396</v>
      </c>
      <c r="AM144" s="199">
        <v>30</v>
      </c>
      <c r="AN144" s="198" t="str">
        <f t="shared" si="3"/>
        <v>Justifique el Retraso</v>
      </c>
      <c r="AO144" s="201">
        <f t="shared" ca="1" si="17"/>
        <v>43700</v>
      </c>
      <c r="AP144" s="186" t="s">
        <v>1653</v>
      </c>
      <c r="AQ144" s="199" t="s">
        <v>1218</v>
      </c>
    </row>
    <row r="145" spans="1:43" ht="45" x14ac:dyDescent="0.25">
      <c r="A145" s="151">
        <f t="shared" si="15"/>
        <v>134</v>
      </c>
      <c r="B145" s="150" t="s">
        <v>386</v>
      </c>
      <c r="C145" s="150" t="s">
        <v>26</v>
      </c>
      <c r="D145" s="188" t="str">
        <f>IF(ISERROR(VLOOKUP(C145,Base!$C$2:$C$34,1,FALSE)),"error",LOOKUP(C145,Base!$C$2:$C$34,Base!$D$2:$D$34))</f>
        <v>Gestión con Valores para el Resultado</v>
      </c>
      <c r="E145" s="188" t="str">
        <f>IF(ISERROR(VLOOKUP(C145,Base!$C$2:$C$34,1,FALSE)),"error",LOOKUP(C145,Base!$C$2:$C$34,Base!$E$2:$E$34))</f>
        <v>Fortalecimiento organizacional y simplificación de proceso</v>
      </c>
      <c r="F145" s="188" t="str">
        <f>IF(ISERROR(VLOOKUP(C145,Base!$C$2:$C$34,1,FALSE)),"error",LOOKUP(C145,Base!$C$2:$C$34,Base!$F$2:$F$34))</f>
        <v xml:space="preserve">Plan de Acción </v>
      </c>
      <c r="G145" s="188" t="str">
        <f>IF(ISERROR(VLOOKUP(C145,Base!$C$2:$C$34,1,FALSE)),"error",LOOKUP(C145,Base!$C$2:$C$34,Base!$G$2:$G$34))</f>
        <v>GA-Optimización de la gestión administrativa</v>
      </c>
      <c r="H145" s="188" t="str">
        <f>IF(ISERROR(VLOOKUP(C145,Base!$C$2:$C$34,1,FALSE)),"error",LOOKUP(C145,Base!$C$2:$C$34,Base!$H$2:$H$34))</f>
        <v>Fortalecer la gobernanza y gobernabilidad de la Institución, orientando los procesos de gestión hacia el incremento de las capacidades institucionales y la consolidación del clima organizacional</v>
      </c>
      <c r="I145" s="150" t="s">
        <v>207</v>
      </c>
      <c r="J145" s="75" t="s">
        <v>267</v>
      </c>
      <c r="K145" s="150" t="s">
        <v>73</v>
      </c>
      <c r="L145" s="181" t="s">
        <v>1618</v>
      </c>
      <c r="M145" s="182" t="s">
        <v>579</v>
      </c>
      <c r="N145" s="182" t="s">
        <v>580</v>
      </c>
      <c r="O145" s="182" t="s">
        <v>581</v>
      </c>
      <c r="P145" s="182" t="s">
        <v>582</v>
      </c>
      <c r="Q145" s="182" t="s">
        <v>583</v>
      </c>
      <c r="R145" s="182" t="s">
        <v>581</v>
      </c>
      <c r="S145" s="182"/>
      <c r="T145" s="182"/>
      <c r="U145" s="182" t="s">
        <v>1654</v>
      </c>
      <c r="V145" s="77" t="s">
        <v>135</v>
      </c>
      <c r="W145" s="184">
        <v>100</v>
      </c>
      <c r="X145" s="182"/>
      <c r="Y145" s="182" t="s">
        <v>336</v>
      </c>
      <c r="Z145" s="183"/>
      <c r="AA145" s="184"/>
      <c r="AB145" s="184"/>
      <c r="AC145" s="183"/>
      <c r="AD145" s="184"/>
      <c r="AE145" s="185"/>
      <c r="AF145" s="184"/>
      <c r="AG145" s="184"/>
      <c r="AH145" s="182"/>
      <c r="AI145" s="186"/>
      <c r="AJ145" s="200">
        <v>50</v>
      </c>
      <c r="AK145" s="200">
        <v>50</v>
      </c>
      <c r="AL145" s="196" t="s">
        <v>1396</v>
      </c>
      <c r="AM145" s="199">
        <v>30</v>
      </c>
      <c r="AN145" s="198" t="str">
        <f t="shared" si="3"/>
        <v>Justifique el Retraso</v>
      </c>
      <c r="AO145" s="201">
        <f t="shared" ca="1" si="17"/>
        <v>43700</v>
      </c>
      <c r="AP145" s="186" t="s">
        <v>1655</v>
      </c>
      <c r="AQ145" s="199" t="s">
        <v>1218</v>
      </c>
    </row>
    <row r="146" spans="1:43" ht="45" x14ac:dyDescent="0.25">
      <c r="A146" s="151">
        <f t="shared" si="15"/>
        <v>135</v>
      </c>
      <c r="B146" s="150" t="s">
        <v>386</v>
      </c>
      <c r="C146" s="150" t="s">
        <v>26</v>
      </c>
      <c r="D146" s="188" t="str">
        <f>IF(ISERROR(VLOOKUP(C146,Base!$C$2:$C$34,1,FALSE)),"error",LOOKUP(C146,Base!$C$2:$C$34,Base!$D$2:$D$34))</f>
        <v>Gestión con Valores para el Resultado</v>
      </c>
      <c r="E146" s="188" t="str">
        <f>IF(ISERROR(VLOOKUP(C146,Base!$C$2:$C$34,1,FALSE)),"error",LOOKUP(C146,Base!$C$2:$C$34,Base!$E$2:$E$34))</f>
        <v>Fortalecimiento organizacional y simplificación de proceso</v>
      </c>
      <c r="F146" s="188" t="str">
        <f>IF(ISERROR(VLOOKUP(C146,Base!$C$2:$C$34,1,FALSE)),"error",LOOKUP(C146,Base!$C$2:$C$34,Base!$F$2:$F$34))</f>
        <v xml:space="preserve">Plan de Acción </v>
      </c>
      <c r="G146" s="188" t="str">
        <f>IF(ISERROR(VLOOKUP(C146,Base!$C$2:$C$34,1,FALSE)),"error",LOOKUP(C146,Base!$C$2:$C$34,Base!$G$2:$G$34))</f>
        <v>GA-Optimización de la gestión administrativa</v>
      </c>
      <c r="H146" s="188" t="str">
        <f>IF(ISERROR(VLOOKUP(C146,Base!$C$2:$C$34,1,FALSE)),"error",LOOKUP(C146,Base!$C$2:$C$34,Base!$H$2:$H$34))</f>
        <v>Fortalecer la gobernanza y gobernabilidad de la Institución, orientando los procesos de gestión hacia el incremento de las capacidades institucionales y la consolidación del clima organizacional</v>
      </c>
      <c r="I146" s="150" t="s">
        <v>207</v>
      </c>
      <c r="J146" s="75" t="s">
        <v>267</v>
      </c>
      <c r="K146" s="150" t="s">
        <v>73</v>
      </c>
      <c r="L146" s="181" t="s">
        <v>1619</v>
      </c>
      <c r="M146" s="182" t="s">
        <v>579</v>
      </c>
      <c r="N146" s="182" t="s">
        <v>580</v>
      </c>
      <c r="O146" s="182" t="s">
        <v>581</v>
      </c>
      <c r="P146" s="182" t="s">
        <v>582</v>
      </c>
      <c r="Q146" s="182" t="s">
        <v>583</v>
      </c>
      <c r="R146" s="182" t="s">
        <v>581</v>
      </c>
      <c r="S146" s="182"/>
      <c r="T146" s="182"/>
      <c r="U146" s="182" t="s">
        <v>1656</v>
      </c>
      <c r="V146" s="77" t="s">
        <v>135</v>
      </c>
      <c r="W146" s="184">
        <v>40</v>
      </c>
      <c r="X146" s="182"/>
      <c r="Y146" s="182" t="s">
        <v>340</v>
      </c>
      <c r="Z146" s="183"/>
      <c r="AA146" s="184"/>
      <c r="AB146" s="184"/>
      <c r="AC146" s="183"/>
      <c r="AD146" s="184"/>
      <c r="AE146" s="185"/>
      <c r="AF146" s="184"/>
      <c r="AG146" s="184"/>
      <c r="AH146" s="182"/>
      <c r="AI146" s="186"/>
      <c r="AJ146" s="200">
        <v>80</v>
      </c>
      <c r="AK146" s="200">
        <v>100</v>
      </c>
      <c r="AL146" s="196" t="s">
        <v>1396</v>
      </c>
      <c r="AM146" s="199">
        <v>0</v>
      </c>
      <c r="AN146" s="198" t="str">
        <f t="shared" si="3"/>
        <v xml:space="preserve">Felicitaciones </v>
      </c>
      <c r="AO146" s="201">
        <f t="shared" ca="1" si="17"/>
        <v>43700</v>
      </c>
      <c r="AP146" s="186"/>
      <c r="AQ146" s="199" t="s">
        <v>1219</v>
      </c>
    </row>
    <row r="147" spans="1:43" ht="45" x14ac:dyDescent="0.25">
      <c r="A147" s="151">
        <f t="shared" si="15"/>
        <v>136</v>
      </c>
      <c r="B147" s="150" t="s">
        <v>386</v>
      </c>
      <c r="C147" s="150" t="s">
        <v>26</v>
      </c>
      <c r="D147" s="188" t="str">
        <f>IF(ISERROR(VLOOKUP(C147,Base!$C$2:$C$34,1,FALSE)),"error",LOOKUP(C147,Base!$C$2:$C$34,Base!$D$2:$D$34))</f>
        <v>Gestión con Valores para el Resultado</v>
      </c>
      <c r="E147" s="188" t="str">
        <f>IF(ISERROR(VLOOKUP(C147,Base!$C$2:$C$34,1,FALSE)),"error",LOOKUP(C147,Base!$C$2:$C$34,Base!$E$2:$E$34))</f>
        <v>Fortalecimiento organizacional y simplificación de proceso</v>
      </c>
      <c r="F147" s="188" t="str">
        <f>IF(ISERROR(VLOOKUP(C147,Base!$C$2:$C$34,1,FALSE)),"error",LOOKUP(C147,Base!$C$2:$C$34,Base!$F$2:$F$34))</f>
        <v xml:space="preserve">Plan de Acción </v>
      </c>
      <c r="G147" s="188" t="str">
        <f>IF(ISERROR(VLOOKUP(C147,Base!$C$2:$C$34,1,FALSE)),"error",LOOKUP(C147,Base!$C$2:$C$34,Base!$G$2:$G$34))</f>
        <v>GA-Optimización de la gestión administrativa</v>
      </c>
      <c r="H147" s="188" t="str">
        <f>IF(ISERROR(VLOOKUP(C147,Base!$C$2:$C$34,1,FALSE)),"error",LOOKUP(C147,Base!$C$2:$C$34,Base!$H$2:$H$34))</f>
        <v>Fortalecer la gobernanza y gobernabilidad de la Institución, orientando los procesos de gestión hacia el incremento de las capacidades institucionales y la consolidación del clima organizacional</v>
      </c>
      <c r="I147" s="150" t="s">
        <v>207</v>
      </c>
      <c r="J147" s="75" t="s">
        <v>267</v>
      </c>
      <c r="K147" s="150" t="s">
        <v>73</v>
      </c>
      <c r="L147" s="181" t="s">
        <v>1620</v>
      </c>
      <c r="M147" s="182" t="s">
        <v>579</v>
      </c>
      <c r="N147" s="182" t="s">
        <v>580</v>
      </c>
      <c r="O147" s="182" t="s">
        <v>581</v>
      </c>
      <c r="P147" s="182" t="s">
        <v>582</v>
      </c>
      <c r="Q147" s="182" t="s">
        <v>583</v>
      </c>
      <c r="R147" s="182" t="s">
        <v>581</v>
      </c>
      <c r="S147" s="182"/>
      <c r="T147" s="182"/>
      <c r="U147" s="182" t="s">
        <v>1657</v>
      </c>
      <c r="V147" s="77" t="s">
        <v>382</v>
      </c>
      <c r="W147" s="184">
        <v>3</v>
      </c>
      <c r="X147" s="182"/>
      <c r="Y147" s="182" t="s">
        <v>420</v>
      </c>
      <c r="Z147" s="183"/>
      <c r="AA147" s="184"/>
      <c r="AB147" s="184"/>
      <c r="AC147" s="183"/>
      <c r="AD147" s="184"/>
      <c r="AE147" s="185"/>
      <c r="AF147" s="184"/>
      <c r="AG147" s="184"/>
      <c r="AH147" s="182"/>
      <c r="AI147" s="186"/>
      <c r="AJ147" s="200">
        <v>100</v>
      </c>
      <c r="AK147" s="200">
        <v>100</v>
      </c>
      <c r="AL147" s="196" t="s">
        <v>1396</v>
      </c>
      <c r="AM147" s="199">
        <v>0</v>
      </c>
      <c r="AN147" s="198" t="str">
        <f t="shared" si="3"/>
        <v xml:space="preserve">Felicitaciones </v>
      </c>
      <c r="AO147" s="201">
        <f t="shared" ca="1" si="17"/>
        <v>43700</v>
      </c>
      <c r="AP147" s="186"/>
      <c r="AQ147" s="199" t="s">
        <v>1219</v>
      </c>
    </row>
    <row r="148" spans="1:43" ht="45" x14ac:dyDescent="0.25">
      <c r="A148" s="151">
        <f t="shared" si="15"/>
        <v>137</v>
      </c>
      <c r="B148" s="150" t="s">
        <v>386</v>
      </c>
      <c r="C148" s="150" t="s">
        <v>316</v>
      </c>
      <c r="D148" s="188" t="str">
        <f>IF(ISERROR(VLOOKUP(C148,Base!$C$2:$C$34,1,FALSE)),"error",LOOKUP(C148,Base!$C$2:$C$34,Base!$D$2:$D$34))</f>
        <v>Gestión con Valores para el Resultado</v>
      </c>
      <c r="E148" s="188" t="str">
        <f>IF(ISERROR(VLOOKUP(C148,Base!$C$2:$C$34,1,FALSE)),"error",LOOKUP(C148,Base!$C$2:$C$34,Base!$E$2:$E$34))</f>
        <v>Fortalecimiento organizacional y simplificación de procesos/Gestión del conocimiento e innovación</v>
      </c>
      <c r="F148" s="188" t="str">
        <f>IF(ISERROR(VLOOKUP(C148,Base!$C$2:$C$34,1,FALSE)),"error",LOOKUP(C148,Base!$C$2:$C$34,Base!$F$2:$F$34))</f>
        <v>Plan de Acción / Plan Anual de Adquisiciones</v>
      </c>
      <c r="G148" s="188" t="str">
        <f>IF(ISERROR(VLOOKUP(C148,Base!$C$2:$C$34,1,FALSE)),"error",LOOKUP(C148,Base!$C$2:$C$34,Base!$G$2:$G$34))</f>
        <v>GA-Optimización de la gestión administrativa</v>
      </c>
      <c r="H148" s="188" t="str">
        <f>IF(ISERROR(VLOOKUP(C148,Base!$C$2:$C$34,1,FALSE)),"error",LOOKUP(C148,Base!$C$2:$C$34,Base!$H$2:$H$34))</f>
        <v>Fortalecer la gobernanza y gobernabilidad de la Institución, orientando los procesos de gestión hacia el incremento de las capacidades institucionales y la consolidación del clima organizacional</v>
      </c>
      <c r="I148" s="150" t="s">
        <v>207</v>
      </c>
      <c r="J148" s="75" t="s">
        <v>275</v>
      </c>
      <c r="K148" s="150" t="s">
        <v>73</v>
      </c>
      <c r="L148" s="181" t="s">
        <v>780</v>
      </c>
      <c r="M148" s="182" t="s">
        <v>579</v>
      </c>
      <c r="N148" s="182" t="s">
        <v>580</v>
      </c>
      <c r="O148" s="182" t="s">
        <v>581</v>
      </c>
      <c r="P148" s="182" t="s">
        <v>582</v>
      </c>
      <c r="Q148" s="182" t="s">
        <v>583</v>
      </c>
      <c r="R148" s="182" t="s">
        <v>581</v>
      </c>
      <c r="S148" s="182"/>
      <c r="T148" s="182"/>
      <c r="U148" s="182" t="s">
        <v>781</v>
      </c>
      <c r="V148" s="77" t="s">
        <v>135</v>
      </c>
      <c r="W148" s="184">
        <v>100</v>
      </c>
      <c r="X148" s="182"/>
      <c r="Y148" s="182" t="s">
        <v>77</v>
      </c>
      <c r="Z148" s="183"/>
      <c r="AA148" s="184"/>
      <c r="AB148" s="184"/>
      <c r="AC148" s="183"/>
      <c r="AD148" s="184"/>
      <c r="AE148" s="185"/>
      <c r="AF148" s="184"/>
      <c r="AG148" s="184"/>
      <c r="AH148" s="182"/>
      <c r="AI148" s="186"/>
      <c r="AJ148" s="251">
        <v>100</v>
      </c>
      <c r="AK148" s="200">
        <v>100</v>
      </c>
      <c r="AL148" s="196" t="s">
        <v>1396</v>
      </c>
      <c r="AM148" s="199">
        <v>0</v>
      </c>
      <c r="AN148" s="198" t="str">
        <f t="shared" si="3"/>
        <v xml:space="preserve">Felicitaciones </v>
      </c>
      <c r="AO148" s="201">
        <f t="shared" ca="1" si="17"/>
        <v>43700</v>
      </c>
      <c r="AP148" s="254" t="s">
        <v>1817</v>
      </c>
      <c r="AQ148" s="199" t="s">
        <v>1219</v>
      </c>
    </row>
    <row r="149" spans="1:43" ht="45" x14ac:dyDescent="0.2">
      <c r="A149" s="151">
        <f t="shared" si="15"/>
        <v>138</v>
      </c>
      <c r="B149" s="150" t="s">
        <v>386</v>
      </c>
      <c r="C149" s="150" t="s">
        <v>316</v>
      </c>
      <c r="D149" s="188" t="str">
        <f>IF(ISERROR(VLOOKUP(C149,Base!$C$2:$C$34,1,FALSE)),"error",LOOKUP(C149,Base!$C$2:$C$34,Base!$D$2:$D$34))</f>
        <v>Gestión con Valores para el Resultado</v>
      </c>
      <c r="E149" s="188" t="str">
        <f>IF(ISERROR(VLOOKUP(C149,Base!$C$2:$C$34,1,FALSE)),"error",LOOKUP(C149,Base!$C$2:$C$34,Base!$E$2:$E$34))</f>
        <v>Fortalecimiento organizacional y simplificación de procesos/Gestión del conocimiento e innovación</v>
      </c>
      <c r="F149" s="188" t="str">
        <f>IF(ISERROR(VLOOKUP(C149,Base!$C$2:$C$34,1,FALSE)),"error",LOOKUP(C149,Base!$C$2:$C$34,Base!$F$2:$F$34))</f>
        <v>Plan de Acción / Plan Anual de Adquisiciones</v>
      </c>
      <c r="G149" s="188" t="str">
        <f>IF(ISERROR(VLOOKUP(C149,Base!$C$2:$C$34,1,FALSE)),"error",LOOKUP(C149,Base!$C$2:$C$34,Base!$G$2:$G$34))</f>
        <v>GA-Optimización de la gestión administrativa</v>
      </c>
      <c r="H149" s="188" t="str">
        <f>IF(ISERROR(VLOOKUP(C149,Base!$C$2:$C$34,1,FALSE)),"error",LOOKUP(C149,Base!$C$2:$C$34,Base!$H$2:$H$34))</f>
        <v>Fortalecer la gobernanza y gobernabilidad de la Institución, orientando los procesos de gestión hacia el incremento de las capacidades institucionales y la consolidación del clima organizacional</v>
      </c>
      <c r="I149" s="150" t="s">
        <v>207</v>
      </c>
      <c r="J149" s="75" t="s">
        <v>275</v>
      </c>
      <c r="K149" s="150" t="s">
        <v>73</v>
      </c>
      <c r="L149" s="181" t="s">
        <v>782</v>
      </c>
      <c r="M149" s="182" t="s">
        <v>579</v>
      </c>
      <c r="N149" s="182" t="s">
        <v>580</v>
      </c>
      <c r="O149" s="182" t="s">
        <v>581</v>
      </c>
      <c r="P149" s="182" t="s">
        <v>582</v>
      </c>
      <c r="Q149" s="182" t="s">
        <v>583</v>
      </c>
      <c r="R149" s="182" t="s">
        <v>581</v>
      </c>
      <c r="S149" s="182"/>
      <c r="T149" s="182"/>
      <c r="U149" s="182" t="s">
        <v>783</v>
      </c>
      <c r="V149" s="77" t="s">
        <v>382</v>
      </c>
      <c r="W149" s="184">
        <v>1</v>
      </c>
      <c r="X149" s="182"/>
      <c r="Y149" s="182" t="s">
        <v>342</v>
      </c>
      <c r="Z149" s="183"/>
      <c r="AA149" s="184"/>
      <c r="AB149" s="184"/>
      <c r="AC149" s="183"/>
      <c r="AD149" s="184"/>
      <c r="AE149" s="185"/>
      <c r="AF149" s="184"/>
      <c r="AG149" s="184"/>
      <c r="AH149" s="182"/>
      <c r="AI149" s="186"/>
      <c r="AJ149" s="251">
        <v>70</v>
      </c>
      <c r="AK149" s="200">
        <v>70</v>
      </c>
      <c r="AL149" s="249" t="s">
        <v>1396</v>
      </c>
      <c r="AM149" s="199">
        <v>0</v>
      </c>
      <c r="AN149" s="198" t="str">
        <f t="shared" si="3"/>
        <v xml:space="preserve">Felicitaciones </v>
      </c>
      <c r="AO149" s="201">
        <f t="shared" ca="1" si="17"/>
        <v>43700</v>
      </c>
      <c r="AP149" s="253" t="s">
        <v>1811</v>
      </c>
      <c r="AQ149" s="199" t="s">
        <v>1218</v>
      </c>
    </row>
    <row r="150" spans="1:43" ht="45" x14ac:dyDescent="0.25">
      <c r="A150" s="151">
        <f t="shared" si="15"/>
        <v>139</v>
      </c>
      <c r="B150" s="150" t="s">
        <v>386</v>
      </c>
      <c r="C150" s="150" t="s">
        <v>316</v>
      </c>
      <c r="D150" s="188" t="str">
        <f>IF(ISERROR(VLOOKUP(C150,Base!$C$2:$C$34,1,FALSE)),"error",LOOKUP(C150,Base!$C$2:$C$34,Base!$D$2:$D$34))</f>
        <v>Gestión con Valores para el Resultado</v>
      </c>
      <c r="E150" s="188" t="str">
        <f>IF(ISERROR(VLOOKUP(C150,Base!$C$2:$C$34,1,FALSE)),"error",LOOKUP(C150,Base!$C$2:$C$34,Base!$E$2:$E$34))</f>
        <v>Fortalecimiento organizacional y simplificación de procesos/Gestión del conocimiento e innovación</v>
      </c>
      <c r="F150" s="188" t="str">
        <f>IF(ISERROR(VLOOKUP(C150,Base!$C$2:$C$34,1,FALSE)),"error",LOOKUP(C150,Base!$C$2:$C$34,Base!$F$2:$F$34))</f>
        <v>Plan de Acción / Plan Anual de Adquisiciones</v>
      </c>
      <c r="G150" s="188" t="str">
        <f>IF(ISERROR(VLOOKUP(C150,Base!$C$2:$C$34,1,FALSE)),"error",LOOKUP(C150,Base!$C$2:$C$34,Base!$G$2:$G$34))</f>
        <v>GA-Optimización de la gestión administrativa</v>
      </c>
      <c r="H150" s="188" t="str">
        <f>IF(ISERROR(VLOOKUP(C150,Base!$C$2:$C$34,1,FALSE)),"error",LOOKUP(C150,Base!$C$2:$C$34,Base!$H$2:$H$34))</f>
        <v>Fortalecer la gobernanza y gobernabilidad de la Institución, orientando los procesos de gestión hacia el incremento de las capacidades institucionales y la consolidación del clima organizacional</v>
      </c>
      <c r="I150" s="150" t="s">
        <v>207</v>
      </c>
      <c r="J150" s="75" t="s">
        <v>275</v>
      </c>
      <c r="K150" s="150" t="s">
        <v>73</v>
      </c>
      <c r="L150" s="181" t="s">
        <v>784</v>
      </c>
      <c r="M150" s="182" t="s">
        <v>579</v>
      </c>
      <c r="N150" s="182" t="s">
        <v>580</v>
      </c>
      <c r="O150" s="182" t="s">
        <v>581</v>
      </c>
      <c r="P150" s="182" t="s">
        <v>582</v>
      </c>
      <c r="Q150" s="182" t="s">
        <v>583</v>
      </c>
      <c r="R150" s="182" t="s">
        <v>581</v>
      </c>
      <c r="S150" s="182"/>
      <c r="T150" s="182"/>
      <c r="U150" s="182" t="s">
        <v>785</v>
      </c>
      <c r="V150" s="77" t="s">
        <v>382</v>
      </c>
      <c r="W150" s="184">
        <v>1</v>
      </c>
      <c r="X150" s="182"/>
      <c r="Y150" s="182" t="s">
        <v>318</v>
      </c>
      <c r="Z150" s="183"/>
      <c r="AA150" s="184"/>
      <c r="AB150" s="184"/>
      <c r="AC150" s="183"/>
      <c r="AD150" s="184"/>
      <c r="AE150" s="185"/>
      <c r="AF150" s="184"/>
      <c r="AG150" s="184"/>
      <c r="AH150" s="182"/>
      <c r="AI150" s="186"/>
      <c r="AJ150" s="251">
        <v>100</v>
      </c>
      <c r="AK150" s="200">
        <v>100</v>
      </c>
      <c r="AL150" s="249" t="s">
        <v>1396</v>
      </c>
      <c r="AM150" s="199">
        <v>0</v>
      </c>
      <c r="AN150" s="198" t="str">
        <f t="shared" si="3"/>
        <v xml:space="preserve">Felicitaciones </v>
      </c>
      <c r="AO150" s="201">
        <f t="shared" ca="1" si="17"/>
        <v>43700</v>
      </c>
      <c r="AP150" s="254" t="s">
        <v>1818</v>
      </c>
      <c r="AQ150" s="199" t="s">
        <v>1219</v>
      </c>
    </row>
    <row r="151" spans="1:43" ht="45" x14ac:dyDescent="0.25">
      <c r="A151" s="151">
        <f t="shared" si="15"/>
        <v>140</v>
      </c>
      <c r="B151" s="150" t="s">
        <v>386</v>
      </c>
      <c r="C151" s="150" t="s">
        <v>316</v>
      </c>
      <c r="D151" s="188" t="str">
        <f>IF(ISERROR(VLOOKUP(C151,Base!$C$2:$C$34,1,FALSE)),"error",LOOKUP(C151,Base!$C$2:$C$34,Base!$D$2:$D$34))</f>
        <v>Gestión con Valores para el Resultado</v>
      </c>
      <c r="E151" s="188" t="str">
        <f>IF(ISERROR(VLOOKUP(C151,Base!$C$2:$C$34,1,FALSE)),"error",LOOKUP(C151,Base!$C$2:$C$34,Base!$E$2:$E$34))</f>
        <v>Fortalecimiento organizacional y simplificación de procesos/Gestión del conocimiento e innovación</v>
      </c>
      <c r="F151" s="188" t="str">
        <f>IF(ISERROR(VLOOKUP(C151,Base!$C$2:$C$34,1,FALSE)),"error",LOOKUP(C151,Base!$C$2:$C$34,Base!$F$2:$F$34))</f>
        <v>Plan de Acción / Plan Anual de Adquisiciones</v>
      </c>
      <c r="G151" s="188" t="str">
        <f>IF(ISERROR(VLOOKUP(C151,Base!$C$2:$C$34,1,FALSE)),"error",LOOKUP(C151,Base!$C$2:$C$34,Base!$G$2:$G$34))</f>
        <v>GA-Optimización de la gestión administrativa</v>
      </c>
      <c r="H151" s="188" t="str">
        <f>IF(ISERROR(VLOOKUP(C151,Base!$C$2:$C$34,1,FALSE)),"error",LOOKUP(C151,Base!$C$2:$C$34,Base!$H$2:$H$34))</f>
        <v>Fortalecer la gobernanza y gobernabilidad de la Institución, orientando los procesos de gestión hacia el incremento de las capacidades institucionales y la consolidación del clima organizacional</v>
      </c>
      <c r="I151" s="150" t="s">
        <v>207</v>
      </c>
      <c r="J151" s="75" t="s">
        <v>301</v>
      </c>
      <c r="K151" s="150" t="s">
        <v>73</v>
      </c>
      <c r="L151" s="181" t="s">
        <v>786</v>
      </c>
      <c r="M151" s="182" t="s">
        <v>579</v>
      </c>
      <c r="N151" s="182" t="s">
        <v>580</v>
      </c>
      <c r="O151" s="182" t="s">
        <v>581</v>
      </c>
      <c r="P151" s="182" t="s">
        <v>582</v>
      </c>
      <c r="Q151" s="182" t="s">
        <v>583</v>
      </c>
      <c r="R151" s="182" t="s">
        <v>581</v>
      </c>
      <c r="S151" s="182"/>
      <c r="T151" s="182"/>
      <c r="U151" s="182" t="s">
        <v>787</v>
      </c>
      <c r="V151" s="77" t="s">
        <v>135</v>
      </c>
      <c r="W151" s="184">
        <v>100</v>
      </c>
      <c r="X151" s="182"/>
      <c r="Y151" s="182" t="s">
        <v>342</v>
      </c>
      <c r="Z151" s="183"/>
      <c r="AA151" s="184"/>
      <c r="AB151" s="184"/>
      <c r="AC151" s="183"/>
      <c r="AD151" s="184"/>
      <c r="AE151" s="185"/>
      <c r="AF151" s="184"/>
      <c r="AG151" s="184"/>
      <c r="AH151" s="182"/>
      <c r="AI151" s="186"/>
      <c r="AJ151" s="251">
        <v>100</v>
      </c>
      <c r="AK151" s="200">
        <v>100</v>
      </c>
      <c r="AL151" s="249" t="s">
        <v>1396</v>
      </c>
      <c r="AM151" s="199">
        <v>0</v>
      </c>
      <c r="AN151" s="198" t="str">
        <f t="shared" si="3"/>
        <v xml:space="preserve">Felicitaciones </v>
      </c>
      <c r="AO151" s="201">
        <f t="shared" ca="1" si="17"/>
        <v>43700</v>
      </c>
      <c r="AP151" s="254" t="s">
        <v>1819</v>
      </c>
      <c r="AQ151" s="199" t="s">
        <v>1219</v>
      </c>
    </row>
    <row r="152" spans="1:43" ht="45" x14ac:dyDescent="0.25">
      <c r="A152" s="151">
        <f t="shared" si="15"/>
        <v>141</v>
      </c>
      <c r="B152" s="150" t="s">
        <v>386</v>
      </c>
      <c r="C152" s="150" t="s">
        <v>316</v>
      </c>
      <c r="D152" s="188" t="str">
        <f>IF(ISERROR(VLOOKUP(C152,Base!$C$2:$C$34,1,FALSE)),"error",LOOKUP(C152,Base!$C$2:$C$34,Base!$D$2:$D$34))</f>
        <v>Gestión con Valores para el Resultado</v>
      </c>
      <c r="E152" s="188" t="str">
        <f>IF(ISERROR(VLOOKUP(C152,Base!$C$2:$C$34,1,FALSE)),"error",LOOKUP(C152,Base!$C$2:$C$34,Base!$E$2:$E$34))</f>
        <v>Fortalecimiento organizacional y simplificación de procesos/Gestión del conocimiento e innovación</v>
      </c>
      <c r="F152" s="188" t="str">
        <f>IF(ISERROR(VLOOKUP(C152,Base!$C$2:$C$34,1,FALSE)),"error",LOOKUP(C152,Base!$C$2:$C$34,Base!$F$2:$F$34))</f>
        <v>Plan de Acción / Plan Anual de Adquisiciones</v>
      </c>
      <c r="G152" s="188" t="str">
        <f>IF(ISERROR(VLOOKUP(C152,Base!$C$2:$C$34,1,FALSE)),"error",LOOKUP(C152,Base!$C$2:$C$34,Base!$G$2:$G$34))</f>
        <v>GA-Optimización de la gestión administrativa</v>
      </c>
      <c r="H152" s="188" t="str">
        <f>IF(ISERROR(VLOOKUP(C152,Base!$C$2:$C$34,1,FALSE)),"error",LOOKUP(C152,Base!$C$2:$C$34,Base!$H$2:$H$34))</f>
        <v>Fortalecer la gobernanza y gobernabilidad de la Institución, orientando los procesos de gestión hacia el incremento de las capacidades institucionales y la consolidación del clima organizacional</v>
      </c>
      <c r="I152" s="150" t="s">
        <v>207</v>
      </c>
      <c r="J152" s="75" t="s">
        <v>418</v>
      </c>
      <c r="K152" s="150" t="s">
        <v>73</v>
      </c>
      <c r="L152" s="181" t="s">
        <v>788</v>
      </c>
      <c r="M152" s="182" t="s">
        <v>579</v>
      </c>
      <c r="N152" s="182" t="s">
        <v>580</v>
      </c>
      <c r="O152" s="182" t="s">
        <v>581</v>
      </c>
      <c r="P152" s="182" t="s">
        <v>582</v>
      </c>
      <c r="Q152" s="182" t="s">
        <v>583</v>
      </c>
      <c r="R152" s="182" t="s">
        <v>581</v>
      </c>
      <c r="S152" s="182"/>
      <c r="T152" s="182"/>
      <c r="U152" s="182" t="s">
        <v>789</v>
      </c>
      <c r="V152" s="77" t="s">
        <v>382</v>
      </c>
      <c r="W152" s="184">
        <v>1</v>
      </c>
      <c r="X152" s="182"/>
      <c r="Y152" s="182" t="s">
        <v>429</v>
      </c>
      <c r="Z152" s="183"/>
      <c r="AA152" s="184"/>
      <c r="AB152" s="184"/>
      <c r="AC152" s="183"/>
      <c r="AD152" s="184"/>
      <c r="AE152" s="185"/>
      <c r="AF152" s="184"/>
      <c r="AG152" s="184"/>
      <c r="AH152" s="182"/>
      <c r="AI152" s="186"/>
      <c r="AJ152" s="251">
        <v>100</v>
      </c>
      <c r="AK152" s="200">
        <v>100</v>
      </c>
      <c r="AL152" s="249" t="s">
        <v>1396</v>
      </c>
      <c r="AM152" s="199">
        <v>0</v>
      </c>
      <c r="AN152" s="198" t="str">
        <f t="shared" si="3"/>
        <v xml:space="preserve">Felicitaciones </v>
      </c>
      <c r="AO152" s="201">
        <f t="shared" ca="1" si="17"/>
        <v>43700</v>
      </c>
      <c r="AP152" s="254" t="s">
        <v>1812</v>
      </c>
      <c r="AQ152" s="199" t="s">
        <v>1219</v>
      </c>
    </row>
    <row r="153" spans="1:43" ht="45" x14ac:dyDescent="0.25">
      <c r="A153" s="151">
        <f t="shared" si="15"/>
        <v>142</v>
      </c>
      <c r="B153" s="150" t="s">
        <v>386</v>
      </c>
      <c r="C153" s="150" t="s">
        <v>316</v>
      </c>
      <c r="D153" s="188" t="str">
        <f>IF(ISERROR(VLOOKUP(C153,Base!$C$2:$C$34,1,FALSE)),"error",LOOKUP(C153,Base!$C$2:$C$34,Base!$D$2:$D$34))</f>
        <v>Gestión con Valores para el Resultado</v>
      </c>
      <c r="E153" s="188" t="str">
        <f>IF(ISERROR(VLOOKUP(C153,Base!$C$2:$C$34,1,FALSE)),"error",LOOKUP(C153,Base!$C$2:$C$34,Base!$E$2:$E$34))</f>
        <v>Fortalecimiento organizacional y simplificación de procesos/Gestión del conocimiento e innovación</v>
      </c>
      <c r="F153" s="188" t="str">
        <f>IF(ISERROR(VLOOKUP(C153,Base!$C$2:$C$34,1,FALSE)),"error",LOOKUP(C153,Base!$C$2:$C$34,Base!$F$2:$F$34))</f>
        <v>Plan de Acción / Plan Anual de Adquisiciones</v>
      </c>
      <c r="G153" s="188" t="str">
        <f>IF(ISERROR(VLOOKUP(C153,Base!$C$2:$C$34,1,FALSE)),"error",LOOKUP(C153,Base!$C$2:$C$34,Base!$G$2:$G$34))</f>
        <v>GA-Optimización de la gestión administrativa</v>
      </c>
      <c r="H153" s="188" t="str">
        <f>IF(ISERROR(VLOOKUP(C153,Base!$C$2:$C$34,1,FALSE)),"error",LOOKUP(C153,Base!$C$2:$C$34,Base!$H$2:$H$34))</f>
        <v>Fortalecer la gobernanza y gobernabilidad de la Institución, orientando los procesos de gestión hacia el incremento de las capacidades institucionales y la consolidación del clima organizacional</v>
      </c>
      <c r="I153" s="150" t="s">
        <v>207</v>
      </c>
      <c r="J153" s="75" t="s">
        <v>418</v>
      </c>
      <c r="K153" s="150" t="s">
        <v>73</v>
      </c>
      <c r="L153" s="181" t="s">
        <v>790</v>
      </c>
      <c r="M153" s="182" t="s">
        <v>579</v>
      </c>
      <c r="N153" s="182" t="s">
        <v>580</v>
      </c>
      <c r="O153" s="182" t="s">
        <v>581</v>
      </c>
      <c r="P153" s="182" t="s">
        <v>582</v>
      </c>
      <c r="Q153" s="182" t="s">
        <v>583</v>
      </c>
      <c r="R153" s="182" t="s">
        <v>581</v>
      </c>
      <c r="S153" s="182"/>
      <c r="T153" s="182"/>
      <c r="U153" s="182" t="s">
        <v>791</v>
      </c>
      <c r="V153" s="77" t="s">
        <v>135</v>
      </c>
      <c r="W153" s="184">
        <v>100</v>
      </c>
      <c r="X153" s="182"/>
      <c r="Y153" s="182" t="s">
        <v>356</v>
      </c>
      <c r="Z153" s="183"/>
      <c r="AA153" s="184"/>
      <c r="AB153" s="184"/>
      <c r="AC153" s="183"/>
      <c r="AD153" s="184"/>
      <c r="AE153" s="185"/>
      <c r="AF153" s="184"/>
      <c r="AG153" s="184"/>
      <c r="AH153" s="182"/>
      <c r="AI153" s="186"/>
      <c r="AJ153" s="251">
        <v>100</v>
      </c>
      <c r="AK153" s="200">
        <v>100</v>
      </c>
      <c r="AL153" s="249" t="s">
        <v>1396</v>
      </c>
      <c r="AM153" s="199">
        <v>0</v>
      </c>
      <c r="AN153" s="198" t="str">
        <f t="shared" si="3"/>
        <v xml:space="preserve">Felicitaciones </v>
      </c>
      <c r="AO153" s="201">
        <f t="shared" ca="1" si="17"/>
        <v>43700</v>
      </c>
      <c r="AP153" s="254" t="s">
        <v>1813</v>
      </c>
      <c r="AQ153" s="199" t="s">
        <v>1219</v>
      </c>
    </row>
    <row r="154" spans="1:43" ht="45" x14ac:dyDescent="0.25">
      <c r="A154" s="151">
        <f t="shared" si="15"/>
        <v>143</v>
      </c>
      <c r="B154" s="150" t="s">
        <v>386</v>
      </c>
      <c r="C154" s="150" t="s">
        <v>316</v>
      </c>
      <c r="D154" s="188" t="str">
        <f>IF(ISERROR(VLOOKUP(C154,Base!$C$2:$C$34,1,FALSE)),"error",LOOKUP(C154,Base!$C$2:$C$34,Base!$D$2:$D$34))</f>
        <v>Gestión con Valores para el Resultado</v>
      </c>
      <c r="E154" s="188" t="str">
        <f>IF(ISERROR(VLOOKUP(C154,Base!$C$2:$C$34,1,FALSE)),"error",LOOKUP(C154,Base!$C$2:$C$34,Base!$E$2:$E$34))</f>
        <v>Fortalecimiento organizacional y simplificación de procesos/Gestión del conocimiento e innovación</v>
      </c>
      <c r="F154" s="188" t="str">
        <f>IF(ISERROR(VLOOKUP(C154,Base!$C$2:$C$34,1,FALSE)),"error",LOOKUP(C154,Base!$C$2:$C$34,Base!$F$2:$F$34))</f>
        <v>Plan de Acción / Plan Anual de Adquisiciones</v>
      </c>
      <c r="G154" s="188" t="str">
        <f>IF(ISERROR(VLOOKUP(C154,Base!$C$2:$C$34,1,FALSE)),"error",LOOKUP(C154,Base!$C$2:$C$34,Base!$G$2:$G$34))</f>
        <v>GA-Optimización de la gestión administrativa</v>
      </c>
      <c r="H154" s="188" t="str">
        <f>IF(ISERROR(VLOOKUP(C154,Base!$C$2:$C$34,1,FALSE)),"error",LOOKUP(C154,Base!$C$2:$C$34,Base!$H$2:$H$34))</f>
        <v>Fortalecer la gobernanza y gobernabilidad de la Institución, orientando los procesos de gestión hacia el incremento de las capacidades institucionales y la consolidación del clima organizacional</v>
      </c>
      <c r="I154" s="150" t="s">
        <v>207</v>
      </c>
      <c r="J154" s="75" t="s">
        <v>418</v>
      </c>
      <c r="K154" s="150" t="s">
        <v>73</v>
      </c>
      <c r="L154" s="181" t="s">
        <v>792</v>
      </c>
      <c r="M154" s="182" t="s">
        <v>579</v>
      </c>
      <c r="N154" s="182" t="s">
        <v>580</v>
      </c>
      <c r="O154" s="182" t="s">
        <v>581</v>
      </c>
      <c r="P154" s="182" t="s">
        <v>582</v>
      </c>
      <c r="Q154" s="182" t="s">
        <v>583</v>
      </c>
      <c r="R154" s="182" t="s">
        <v>581</v>
      </c>
      <c r="S154" s="182"/>
      <c r="T154" s="182"/>
      <c r="U154" s="182" t="s">
        <v>793</v>
      </c>
      <c r="V154" s="77" t="s">
        <v>382</v>
      </c>
      <c r="W154" s="184">
        <v>1</v>
      </c>
      <c r="X154" s="182"/>
      <c r="Y154" s="182" t="s">
        <v>370</v>
      </c>
      <c r="Z154" s="183"/>
      <c r="AA154" s="184"/>
      <c r="AB154" s="184"/>
      <c r="AC154" s="183"/>
      <c r="AD154" s="184"/>
      <c r="AE154" s="185"/>
      <c r="AF154" s="184"/>
      <c r="AG154" s="184"/>
      <c r="AH154" s="182"/>
      <c r="AI154" s="186"/>
      <c r="AJ154" s="251">
        <v>100</v>
      </c>
      <c r="AK154" s="200">
        <v>100</v>
      </c>
      <c r="AL154" s="249" t="s">
        <v>1396</v>
      </c>
      <c r="AM154" s="199">
        <v>0</v>
      </c>
      <c r="AN154" s="198" t="str">
        <f t="shared" si="3"/>
        <v xml:space="preserve">Felicitaciones </v>
      </c>
      <c r="AO154" s="201">
        <f t="shared" ca="1" si="17"/>
        <v>43700</v>
      </c>
      <c r="AP154" s="254" t="s">
        <v>1814</v>
      </c>
      <c r="AQ154" s="199" t="s">
        <v>1219</v>
      </c>
    </row>
    <row r="155" spans="1:43" ht="45" x14ac:dyDescent="0.25">
      <c r="A155" s="151">
        <f t="shared" si="15"/>
        <v>144</v>
      </c>
      <c r="B155" s="150" t="s">
        <v>386</v>
      </c>
      <c r="C155" s="150" t="s">
        <v>316</v>
      </c>
      <c r="D155" s="188" t="str">
        <f>IF(ISERROR(VLOOKUP(C155,Base!$C$2:$C$34,1,FALSE)),"error",LOOKUP(C155,Base!$C$2:$C$34,Base!$D$2:$D$34))</f>
        <v>Gestión con Valores para el Resultado</v>
      </c>
      <c r="E155" s="188" t="str">
        <f>IF(ISERROR(VLOOKUP(C155,Base!$C$2:$C$34,1,FALSE)),"error",LOOKUP(C155,Base!$C$2:$C$34,Base!$E$2:$E$34))</f>
        <v>Fortalecimiento organizacional y simplificación de procesos/Gestión del conocimiento e innovación</v>
      </c>
      <c r="F155" s="188" t="str">
        <f>IF(ISERROR(VLOOKUP(C155,Base!$C$2:$C$34,1,FALSE)),"error",LOOKUP(C155,Base!$C$2:$C$34,Base!$F$2:$F$34))</f>
        <v>Plan de Acción / Plan Anual de Adquisiciones</v>
      </c>
      <c r="G155" s="188" t="str">
        <f>IF(ISERROR(VLOOKUP(C155,Base!$C$2:$C$34,1,FALSE)),"error",LOOKUP(C155,Base!$C$2:$C$34,Base!$G$2:$G$34))</f>
        <v>GA-Optimización de la gestión administrativa</v>
      </c>
      <c r="H155" s="188" t="str">
        <f>IF(ISERROR(VLOOKUP(C155,Base!$C$2:$C$34,1,FALSE)),"error",LOOKUP(C155,Base!$C$2:$C$34,Base!$H$2:$H$34))</f>
        <v>Fortalecer la gobernanza y gobernabilidad de la Institución, orientando los procesos de gestión hacia el incremento de las capacidades institucionales y la consolidación del clima organizacional</v>
      </c>
      <c r="I155" s="150" t="s">
        <v>207</v>
      </c>
      <c r="J155" s="75" t="s">
        <v>269</v>
      </c>
      <c r="K155" s="150" t="s">
        <v>73</v>
      </c>
      <c r="L155" s="181" t="s">
        <v>794</v>
      </c>
      <c r="M155" s="182" t="s">
        <v>579</v>
      </c>
      <c r="N155" s="182" t="s">
        <v>580</v>
      </c>
      <c r="O155" s="182" t="s">
        <v>581</v>
      </c>
      <c r="P155" s="182" t="s">
        <v>582</v>
      </c>
      <c r="Q155" s="182" t="s">
        <v>583</v>
      </c>
      <c r="R155" s="182" t="s">
        <v>581</v>
      </c>
      <c r="S155" s="182"/>
      <c r="T155" s="182"/>
      <c r="U155" s="182" t="s">
        <v>795</v>
      </c>
      <c r="V155" s="77" t="s">
        <v>135</v>
      </c>
      <c r="W155" s="184">
        <v>100</v>
      </c>
      <c r="X155" s="182"/>
      <c r="Y155" s="182" t="s">
        <v>356</v>
      </c>
      <c r="Z155" s="183"/>
      <c r="AA155" s="184"/>
      <c r="AB155" s="184"/>
      <c r="AC155" s="183"/>
      <c r="AD155" s="184"/>
      <c r="AE155" s="185"/>
      <c r="AF155" s="184"/>
      <c r="AG155" s="184"/>
      <c r="AH155" s="182"/>
      <c r="AI155" s="186"/>
      <c r="AJ155" s="251">
        <v>100</v>
      </c>
      <c r="AK155" s="200">
        <v>100</v>
      </c>
      <c r="AL155" s="249" t="s">
        <v>1396</v>
      </c>
      <c r="AM155" s="199">
        <v>0</v>
      </c>
      <c r="AN155" s="198" t="str">
        <f t="shared" si="3"/>
        <v xml:space="preserve">Felicitaciones </v>
      </c>
      <c r="AO155" s="201">
        <f t="shared" ca="1" si="17"/>
        <v>43700</v>
      </c>
      <c r="AP155" s="254" t="s">
        <v>1815</v>
      </c>
      <c r="AQ155" s="199" t="s">
        <v>1219</v>
      </c>
    </row>
    <row r="156" spans="1:43" ht="45" x14ac:dyDescent="0.25">
      <c r="A156" s="151">
        <f t="shared" si="15"/>
        <v>145</v>
      </c>
      <c r="B156" s="150" t="s">
        <v>386</v>
      </c>
      <c r="C156" s="150" t="s">
        <v>316</v>
      </c>
      <c r="D156" s="188" t="str">
        <f>IF(ISERROR(VLOOKUP(C156,Base!$C$2:$C$34,1,FALSE)),"error",LOOKUP(C156,Base!$C$2:$C$34,Base!$D$2:$D$34))</f>
        <v>Gestión con Valores para el Resultado</v>
      </c>
      <c r="E156" s="188" t="str">
        <f>IF(ISERROR(VLOOKUP(C156,Base!$C$2:$C$34,1,FALSE)),"error",LOOKUP(C156,Base!$C$2:$C$34,Base!$E$2:$E$34))</f>
        <v>Fortalecimiento organizacional y simplificación de procesos/Gestión del conocimiento e innovación</v>
      </c>
      <c r="F156" s="188" t="str">
        <f>IF(ISERROR(VLOOKUP(C156,Base!$C$2:$C$34,1,FALSE)),"error",LOOKUP(C156,Base!$C$2:$C$34,Base!$F$2:$F$34))</f>
        <v>Plan de Acción / Plan Anual de Adquisiciones</v>
      </c>
      <c r="G156" s="188" t="str">
        <f>IF(ISERROR(VLOOKUP(C156,Base!$C$2:$C$34,1,FALSE)),"error",LOOKUP(C156,Base!$C$2:$C$34,Base!$G$2:$G$34))</f>
        <v>GA-Optimización de la gestión administrativa</v>
      </c>
      <c r="H156" s="188" t="str">
        <f>IF(ISERROR(VLOOKUP(C156,Base!$C$2:$C$34,1,FALSE)),"error",LOOKUP(C156,Base!$C$2:$C$34,Base!$H$2:$H$34))</f>
        <v>Fortalecer la gobernanza y gobernabilidad de la Institución, orientando los procesos de gestión hacia el incremento de las capacidades institucionales y la consolidación del clima organizacional</v>
      </c>
      <c r="I156" s="150" t="s">
        <v>207</v>
      </c>
      <c r="J156" s="75" t="s">
        <v>269</v>
      </c>
      <c r="K156" s="150" t="s">
        <v>73</v>
      </c>
      <c r="L156" s="181" t="s">
        <v>796</v>
      </c>
      <c r="M156" s="182" t="s">
        <v>579</v>
      </c>
      <c r="N156" s="182" t="s">
        <v>580</v>
      </c>
      <c r="O156" s="182" t="s">
        <v>581</v>
      </c>
      <c r="P156" s="182" t="s">
        <v>582</v>
      </c>
      <c r="Q156" s="182" t="s">
        <v>583</v>
      </c>
      <c r="R156" s="182" t="s">
        <v>581</v>
      </c>
      <c r="S156" s="182"/>
      <c r="T156" s="182"/>
      <c r="U156" s="182" t="s">
        <v>797</v>
      </c>
      <c r="V156" s="77" t="s">
        <v>382</v>
      </c>
      <c r="W156" s="184">
        <v>3</v>
      </c>
      <c r="X156" s="182"/>
      <c r="Y156" s="182" t="s">
        <v>370</v>
      </c>
      <c r="Z156" s="183"/>
      <c r="AA156" s="184"/>
      <c r="AB156" s="184"/>
      <c r="AC156" s="183"/>
      <c r="AD156" s="184"/>
      <c r="AE156" s="185"/>
      <c r="AF156" s="184"/>
      <c r="AG156" s="184"/>
      <c r="AH156" s="182"/>
      <c r="AI156" s="186"/>
      <c r="AJ156" s="251">
        <v>100</v>
      </c>
      <c r="AK156" s="200">
        <v>100</v>
      </c>
      <c r="AL156" s="249" t="s">
        <v>1396</v>
      </c>
      <c r="AM156" s="199">
        <v>0</v>
      </c>
      <c r="AN156" s="198" t="str">
        <f t="shared" si="3"/>
        <v xml:space="preserve">Felicitaciones </v>
      </c>
      <c r="AO156" s="201">
        <f t="shared" ca="1" si="17"/>
        <v>43700</v>
      </c>
      <c r="AP156" s="254" t="s">
        <v>1816</v>
      </c>
      <c r="AQ156" s="199" t="s">
        <v>1219</v>
      </c>
    </row>
    <row r="157" spans="1:43" ht="45" x14ac:dyDescent="0.25">
      <c r="A157" s="151">
        <f t="shared" si="15"/>
        <v>146</v>
      </c>
      <c r="B157" s="150" t="s">
        <v>386</v>
      </c>
      <c r="C157" s="150" t="s">
        <v>45</v>
      </c>
      <c r="D157" s="188" t="str">
        <f>IF(ISERROR(VLOOKUP(C157,Base!$C$2:$C$34,1,FALSE)),"error",LOOKUP(C157,Base!$C$2:$C$34,Base!$D$2:$D$34))</f>
        <v>Gestión del Conocimiento</v>
      </c>
      <c r="E157" s="188" t="str">
        <f>IF(ISERROR(VLOOKUP(C157,Base!$C$2:$C$34,1,FALSE)),"error",LOOKUP(C157,Base!$C$2:$C$34,Base!$E$2:$E$34))</f>
        <v xml:space="preserve"> Integridad</v>
      </c>
      <c r="F157" s="188" t="str">
        <f>IF(ISERROR(VLOOKUP(C157,Base!$C$2:$C$34,1,FALSE)),"error",LOOKUP(C157,Base!$C$2:$C$34,Base!$F$2:$F$34))</f>
        <v xml:space="preserve">Plan de Acción </v>
      </c>
      <c r="G157" s="188" t="str">
        <f>IF(ISERROR(VLOOKUP(C157,Base!$C$2:$C$34,1,FALSE)),"error",LOOKUP(C157,Base!$C$2:$C$34,Base!$G$2:$G$34))</f>
        <v>GC-Mejoramiento constante del sistema integrado de gestión</v>
      </c>
      <c r="H157" s="188" t="str">
        <f>IF(ISERROR(VLOOKUP(C157,Base!$C$2:$C$34,1,FALSE)),"error",LOOKUP(C157,Base!$C$2:$C$34,Base!$H$2:$H$34))</f>
        <v>Fortalecer la gobernanza y gobernabilidad de la Institución, orientando los procesos de gestión hacia el incremento de las capacidades institucionales y la consolidación del clima organizacional</v>
      </c>
      <c r="I157" s="150" t="s">
        <v>207</v>
      </c>
      <c r="J157" s="75" t="s">
        <v>266</v>
      </c>
      <c r="K157" s="150" t="s">
        <v>73</v>
      </c>
      <c r="L157" s="181" t="s">
        <v>798</v>
      </c>
      <c r="M157" s="182" t="s">
        <v>579</v>
      </c>
      <c r="N157" s="182" t="s">
        <v>580</v>
      </c>
      <c r="O157" s="182" t="s">
        <v>581</v>
      </c>
      <c r="P157" s="182" t="s">
        <v>582</v>
      </c>
      <c r="Q157" s="182" t="s">
        <v>583</v>
      </c>
      <c r="R157" s="182" t="s">
        <v>581</v>
      </c>
      <c r="S157" s="182"/>
      <c r="T157" s="182"/>
      <c r="U157" s="182">
        <v>1</v>
      </c>
      <c r="V157" s="77" t="s">
        <v>135</v>
      </c>
      <c r="W157" s="184">
        <v>100</v>
      </c>
      <c r="X157" s="182"/>
      <c r="Y157" s="182" t="s">
        <v>342</v>
      </c>
      <c r="Z157" s="183"/>
      <c r="AA157" s="184"/>
      <c r="AB157" s="184"/>
      <c r="AC157" s="183"/>
      <c r="AD157" s="184"/>
      <c r="AE157" s="185"/>
      <c r="AF157" s="184"/>
      <c r="AG157" s="184"/>
      <c r="AH157" s="182"/>
      <c r="AI157" s="186"/>
      <c r="AJ157" s="200"/>
      <c r="AK157" s="200"/>
      <c r="AL157" s="196"/>
      <c r="AM157" s="199" t="str">
        <f t="shared" ref="AM157:AM164" si="19">IF(AL157="","",AL157-T157)</f>
        <v/>
      </c>
      <c r="AN157" s="198" t="str">
        <f t="shared" si="3"/>
        <v/>
      </c>
      <c r="AO157" s="201">
        <f t="shared" ca="1" si="17"/>
        <v>43700</v>
      </c>
      <c r="AP157" s="186"/>
      <c r="AQ157" s="199"/>
    </row>
    <row r="158" spans="1:43" ht="45" x14ac:dyDescent="0.25">
      <c r="A158" s="151">
        <f t="shared" si="15"/>
        <v>147</v>
      </c>
      <c r="B158" s="150" t="s">
        <v>386</v>
      </c>
      <c r="C158" s="150" t="s">
        <v>45</v>
      </c>
      <c r="D158" s="188" t="str">
        <f>IF(ISERROR(VLOOKUP(C158,Base!$C$2:$C$34,1,FALSE)),"error",LOOKUP(C158,Base!$C$2:$C$34,Base!$D$2:$D$34))</f>
        <v>Gestión del Conocimiento</v>
      </c>
      <c r="E158" s="188" t="str">
        <f>IF(ISERROR(VLOOKUP(C158,Base!$C$2:$C$34,1,FALSE)),"error",LOOKUP(C158,Base!$C$2:$C$34,Base!$E$2:$E$34))</f>
        <v xml:space="preserve"> Integridad</v>
      </c>
      <c r="F158" s="188" t="str">
        <f>IF(ISERROR(VLOOKUP(C158,Base!$C$2:$C$34,1,FALSE)),"error",LOOKUP(C158,Base!$C$2:$C$34,Base!$F$2:$F$34))</f>
        <v xml:space="preserve">Plan de Acción </v>
      </c>
      <c r="G158" s="188" t="str">
        <f>IF(ISERROR(VLOOKUP(C158,Base!$C$2:$C$34,1,FALSE)),"error",LOOKUP(C158,Base!$C$2:$C$34,Base!$G$2:$G$34))</f>
        <v>GC-Mejoramiento constante del sistema integrado de gestión</v>
      </c>
      <c r="H158" s="188" t="str">
        <f>IF(ISERROR(VLOOKUP(C158,Base!$C$2:$C$34,1,FALSE)),"error",LOOKUP(C158,Base!$C$2:$C$34,Base!$H$2:$H$34))</f>
        <v>Fortalecer la gobernanza y gobernabilidad de la Institución, orientando los procesos de gestión hacia el incremento de las capacidades institucionales y la consolidación del clima organizacional</v>
      </c>
      <c r="I158" s="150" t="s">
        <v>207</v>
      </c>
      <c r="J158" s="75" t="s">
        <v>266</v>
      </c>
      <c r="K158" s="150" t="s">
        <v>73</v>
      </c>
      <c r="L158" s="181" t="s">
        <v>799</v>
      </c>
      <c r="M158" s="182" t="s">
        <v>579</v>
      </c>
      <c r="N158" s="182" t="s">
        <v>580</v>
      </c>
      <c r="O158" s="182" t="s">
        <v>581</v>
      </c>
      <c r="P158" s="182" t="s">
        <v>582</v>
      </c>
      <c r="Q158" s="182" t="s">
        <v>583</v>
      </c>
      <c r="R158" s="182" t="s">
        <v>581</v>
      </c>
      <c r="S158" s="182"/>
      <c r="T158" s="182"/>
      <c r="U158" s="182">
        <v>1</v>
      </c>
      <c r="V158" s="77" t="s">
        <v>135</v>
      </c>
      <c r="W158" s="184">
        <v>100</v>
      </c>
      <c r="X158" s="182"/>
      <c r="Y158" s="182" t="s">
        <v>342</v>
      </c>
      <c r="Z158" s="183"/>
      <c r="AA158" s="184"/>
      <c r="AB158" s="184"/>
      <c r="AC158" s="183"/>
      <c r="AD158" s="184"/>
      <c r="AE158" s="185"/>
      <c r="AF158" s="184"/>
      <c r="AG158" s="184"/>
      <c r="AH158" s="182"/>
      <c r="AI158" s="186"/>
      <c r="AJ158" s="200"/>
      <c r="AK158" s="200"/>
      <c r="AL158" s="196"/>
      <c r="AM158" s="199" t="str">
        <f t="shared" si="19"/>
        <v/>
      </c>
      <c r="AN158" s="198" t="str">
        <f t="shared" si="3"/>
        <v/>
      </c>
      <c r="AO158" s="201">
        <f t="shared" ca="1" si="17"/>
        <v>43700</v>
      </c>
      <c r="AP158" s="186"/>
      <c r="AQ158" s="199"/>
    </row>
    <row r="159" spans="1:43" ht="45" x14ac:dyDescent="0.25">
      <c r="A159" s="151">
        <f t="shared" ref="A159:A230" si="20">+A158+1</f>
        <v>148</v>
      </c>
      <c r="B159" s="150" t="s">
        <v>386</v>
      </c>
      <c r="C159" s="150" t="s">
        <v>45</v>
      </c>
      <c r="D159" s="188" t="str">
        <f>IF(ISERROR(VLOOKUP(C159,Base!$C$2:$C$34,1,FALSE)),"error",LOOKUP(C159,Base!$C$2:$C$34,Base!$D$2:$D$34))</f>
        <v>Gestión del Conocimiento</v>
      </c>
      <c r="E159" s="188" t="str">
        <f>IF(ISERROR(VLOOKUP(C159,Base!$C$2:$C$34,1,FALSE)),"error",LOOKUP(C159,Base!$C$2:$C$34,Base!$E$2:$E$34))</f>
        <v xml:space="preserve"> Integridad</v>
      </c>
      <c r="F159" s="188" t="str">
        <f>IF(ISERROR(VLOOKUP(C159,Base!$C$2:$C$34,1,FALSE)),"error",LOOKUP(C159,Base!$C$2:$C$34,Base!$F$2:$F$34))</f>
        <v xml:space="preserve">Plan de Acción </v>
      </c>
      <c r="G159" s="188" t="str">
        <f>IF(ISERROR(VLOOKUP(C159,Base!$C$2:$C$34,1,FALSE)),"error",LOOKUP(C159,Base!$C$2:$C$34,Base!$G$2:$G$34))</f>
        <v>GC-Mejoramiento constante del sistema integrado de gestión</v>
      </c>
      <c r="H159" s="188" t="str">
        <f>IF(ISERROR(VLOOKUP(C159,Base!$C$2:$C$34,1,FALSE)),"error",LOOKUP(C159,Base!$C$2:$C$34,Base!$H$2:$H$34))</f>
        <v>Fortalecer la gobernanza y gobernabilidad de la Institución, orientando los procesos de gestión hacia el incremento de las capacidades institucionales y la consolidación del clima organizacional</v>
      </c>
      <c r="I159" s="150" t="s">
        <v>207</v>
      </c>
      <c r="J159" s="75" t="s">
        <v>266</v>
      </c>
      <c r="K159" s="150" t="s">
        <v>73</v>
      </c>
      <c r="L159" s="181" t="s">
        <v>800</v>
      </c>
      <c r="M159" s="182" t="s">
        <v>579</v>
      </c>
      <c r="N159" s="182" t="s">
        <v>580</v>
      </c>
      <c r="O159" s="182" t="s">
        <v>581</v>
      </c>
      <c r="P159" s="182" t="s">
        <v>582</v>
      </c>
      <c r="Q159" s="182" t="s">
        <v>583</v>
      </c>
      <c r="R159" s="182" t="s">
        <v>581</v>
      </c>
      <c r="S159" s="182"/>
      <c r="T159" s="182"/>
      <c r="U159" s="182">
        <v>1</v>
      </c>
      <c r="V159" s="77" t="s">
        <v>135</v>
      </c>
      <c r="W159" s="184">
        <v>100</v>
      </c>
      <c r="X159" s="182"/>
      <c r="Y159" s="182" t="s">
        <v>427</v>
      </c>
      <c r="Z159" s="183"/>
      <c r="AA159" s="184"/>
      <c r="AB159" s="184"/>
      <c r="AC159" s="183"/>
      <c r="AD159" s="184"/>
      <c r="AE159" s="185"/>
      <c r="AF159" s="184"/>
      <c r="AG159" s="184"/>
      <c r="AH159" s="182"/>
      <c r="AI159" s="186"/>
      <c r="AJ159" s="200"/>
      <c r="AK159" s="200"/>
      <c r="AL159" s="196"/>
      <c r="AM159" s="199" t="str">
        <f t="shared" si="19"/>
        <v/>
      </c>
      <c r="AN159" s="198" t="str">
        <f t="shared" si="3"/>
        <v/>
      </c>
      <c r="AO159" s="201">
        <f t="shared" ca="1" si="17"/>
        <v>43700</v>
      </c>
      <c r="AP159" s="186"/>
      <c r="AQ159" s="199"/>
    </row>
    <row r="160" spans="1:43" ht="45" x14ac:dyDescent="0.25">
      <c r="A160" s="151">
        <f t="shared" si="20"/>
        <v>149</v>
      </c>
      <c r="B160" s="150" t="s">
        <v>386</v>
      </c>
      <c r="C160" s="150" t="s">
        <v>45</v>
      </c>
      <c r="D160" s="188" t="str">
        <f>IF(ISERROR(VLOOKUP(C160,Base!$C$2:$C$34,1,FALSE)),"error",LOOKUP(C160,Base!$C$2:$C$34,Base!$D$2:$D$34))</f>
        <v>Gestión del Conocimiento</v>
      </c>
      <c r="E160" s="188" t="str">
        <f>IF(ISERROR(VLOOKUP(C160,Base!$C$2:$C$34,1,FALSE)),"error",LOOKUP(C160,Base!$C$2:$C$34,Base!$E$2:$E$34))</f>
        <v xml:space="preserve"> Integridad</v>
      </c>
      <c r="F160" s="188" t="str">
        <f>IF(ISERROR(VLOOKUP(C160,Base!$C$2:$C$34,1,FALSE)),"error",LOOKUP(C160,Base!$C$2:$C$34,Base!$F$2:$F$34))</f>
        <v xml:space="preserve">Plan de Acción </v>
      </c>
      <c r="G160" s="188" t="str">
        <f>IF(ISERROR(VLOOKUP(C160,Base!$C$2:$C$34,1,FALSE)),"error",LOOKUP(C160,Base!$C$2:$C$34,Base!$G$2:$G$34))</f>
        <v>GC-Mejoramiento constante del sistema integrado de gestión</v>
      </c>
      <c r="H160" s="188" t="str">
        <f>IF(ISERROR(VLOOKUP(C160,Base!$C$2:$C$34,1,FALSE)),"error",LOOKUP(C160,Base!$C$2:$C$34,Base!$H$2:$H$34))</f>
        <v>Fortalecer la gobernanza y gobernabilidad de la Institución, orientando los procesos de gestión hacia el incremento de las capacidades institucionales y la consolidación del clima organizacional</v>
      </c>
      <c r="I160" s="150" t="s">
        <v>207</v>
      </c>
      <c r="J160" s="75" t="s">
        <v>266</v>
      </c>
      <c r="K160" s="150" t="s">
        <v>73</v>
      </c>
      <c r="L160" s="181" t="s">
        <v>801</v>
      </c>
      <c r="M160" s="182" t="s">
        <v>579</v>
      </c>
      <c r="N160" s="182" t="s">
        <v>580</v>
      </c>
      <c r="O160" s="182" t="s">
        <v>581</v>
      </c>
      <c r="P160" s="182" t="s">
        <v>582</v>
      </c>
      <c r="Q160" s="182" t="s">
        <v>583</v>
      </c>
      <c r="R160" s="182" t="s">
        <v>581</v>
      </c>
      <c r="S160" s="182"/>
      <c r="T160" s="182"/>
      <c r="U160" s="182">
        <v>1</v>
      </c>
      <c r="V160" s="77" t="s">
        <v>135</v>
      </c>
      <c r="W160" s="184">
        <v>100</v>
      </c>
      <c r="X160" s="182"/>
      <c r="Y160" s="182" t="s">
        <v>428</v>
      </c>
      <c r="Z160" s="183"/>
      <c r="AA160" s="184"/>
      <c r="AB160" s="184"/>
      <c r="AC160" s="183"/>
      <c r="AD160" s="184"/>
      <c r="AE160" s="185"/>
      <c r="AF160" s="184"/>
      <c r="AG160" s="184"/>
      <c r="AH160" s="182"/>
      <c r="AI160" s="186"/>
      <c r="AJ160" s="200"/>
      <c r="AK160" s="200"/>
      <c r="AL160" s="196"/>
      <c r="AM160" s="199" t="str">
        <f t="shared" si="19"/>
        <v/>
      </c>
      <c r="AN160" s="198" t="str">
        <f t="shared" si="3"/>
        <v/>
      </c>
      <c r="AO160" s="201">
        <f t="shared" ca="1" si="17"/>
        <v>43700</v>
      </c>
      <c r="AP160" s="186"/>
      <c r="AQ160" s="199"/>
    </row>
    <row r="161" spans="1:43" ht="45" x14ac:dyDescent="0.25">
      <c r="A161" s="151">
        <f t="shared" si="20"/>
        <v>150</v>
      </c>
      <c r="B161" s="150" t="s">
        <v>386</v>
      </c>
      <c r="C161" s="150" t="s">
        <v>45</v>
      </c>
      <c r="D161" s="188" t="str">
        <f>IF(ISERROR(VLOOKUP(C161,Base!$C$2:$C$34,1,FALSE)),"error",LOOKUP(C161,Base!$C$2:$C$34,Base!$D$2:$D$34))</f>
        <v>Gestión del Conocimiento</v>
      </c>
      <c r="E161" s="188" t="str">
        <f>IF(ISERROR(VLOOKUP(C161,Base!$C$2:$C$34,1,FALSE)),"error",LOOKUP(C161,Base!$C$2:$C$34,Base!$E$2:$E$34))</f>
        <v xml:space="preserve"> Integridad</v>
      </c>
      <c r="F161" s="188" t="str">
        <f>IF(ISERROR(VLOOKUP(C161,Base!$C$2:$C$34,1,FALSE)),"error",LOOKUP(C161,Base!$C$2:$C$34,Base!$F$2:$F$34))</f>
        <v xml:space="preserve">Plan de Acción </v>
      </c>
      <c r="G161" s="188" t="str">
        <f>IF(ISERROR(VLOOKUP(C161,Base!$C$2:$C$34,1,FALSE)),"error",LOOKUP(C161,Base!$C$2:$C$34,Base!$G$2:$G$34))</f>
        <v>GC-Mejoramiento constante del sistema integrado de gestión</v>
      </c>
      <c r="H161" s="188" t="str">
        <f>IF(ISERROR(VLOOKUP(C161,Base!$C$2:$C$34,1,FALSE)),"error",LOOKUP(C161,Base!$C$2:$C$34,Base!$H$2:$H$34))</f>
        <v>Fortalecer la gobernanza y gobernabilidad de la Institución, orientando los procesos de gestión hacia el incremento de las capacidades institucionales y la consolidación del clima organizacional</v>
      </c>
      <c r="I161" s="150" t="s">
        <v>207</v>
      </c>
      <c r="J161" s="75" t="s">
        <v>266</v>
      </c>
      <c r="K161" s="150" t="s">
        <v>73</v>
      </c>
      <c r="L161" s="181" t="s">
        <v>802</v>
      </c>
      <c r="M161" s="182" t="s">
        <v>579</v>
      </c>
      <c r="N161" s="182" t="s">
        <v>580</v>
      </c>
      <c r="O161" s="182" t="s">
        <v>581</v>
      </c>
      <c r="P161" s="182" t="s">
        <v>582</v>
      </c>
      <c r="Q161" s="182" t="s">
        <v>583</v>
      </c>
      <c r="R161" s="182" t="s">
        <v>581</v>
      </c>
      <c r="S161" s="182"/>
      <c r="T161" s="182"/>
      <c r="U161" s="182">
        <v>1</v>
      </c>
      <c r="V161" s="77" t="s">
        <v>135</v>
      </c>
      <c r="W161" s="184">
        <v>100</v>
      </c>
      <c r="X161" s="182"/>
      <c r="Y161" s="182" t="s">
        <v>373</v>
      </c>
      <c r="Z161" s="183"/>
      <c r="AA161" s="184"/>
      <c r="AB161" s="184"/>
      <c r="AC161" s="183"/>
      <c r="AD161" s="184"/>
      <c r="AE161" s="185"/>
      <c r="AF161" s="184"/>
      <c r="AG161" s="184"/>
      <c r="AH161" s="182"/>
      <c r="AI161" s="186"/>
      <c r="AJ161" s="200"/>
      <c r="AK161" s="200"/>
      <c r="AL161" s="196"/>
      <c r="AM161" s="199" t="str">
        <f t="shared" si="19"/>
        <v/>
      </c>
      <c r="AN161" s="198" t="str">
        <f t="shared" si="3"/>
        <v/>
      </c>
      <c r="AO161" s="201">
        <f t="shared" ca="1" si="17"/>
        <v>43700</v>
      </c>
      <c r="AP161" s="186"/>
      <c r="AQ161" s="199"/>
    </row>
    <row r="162" spans="1:43" ht="45" x14ac:dyDescent="0.25">
      <c r="A162" s="151">
        <f t="shared" si="20"/>
        <v>151</v>
      </c>
      <c r="B162" s="150" t="s">
        <v>386</v>
      </c>
      <c r="C162" s="150" t="s">
        <v>45</v>
      </c>
      <c r="D162" s="188" t="str">
        <f>IF(ISERROR(VLOOKUP(C162,Base!$C$2:$C$34,1,FALSE)),"error",LOOKUP(C162,Base!$C$2:$C$34,Base!$D$2:$D$34))</f>
        <v>Gestión del Conocimiento</v>
      </c>
      <c r="E162" s="188" t="str">
        <f>IF(ISERROR(VLOOKUP(C162,Base!$C$2:$C$34,1,FALSE)),"error",LOOKUP(C162,Base!$C$2:$C$34,Base!$E$2:$E$34))</f>
        <v xml:space="preserve"> Integridad</v>
      </c>
      <c r="F162" s="188" t="str">
        <f>IF(ISERROR(VLOOKUP(C162,Base!$C$2:$C$34,1,FALSE)),"error",LOOKUP(C162,Base!$C$2:$C$34,Base!$F$2:$F$34))</f>
        <v xml:space="preserve">Plan de Acción </v>
      </c>
      <c r="G162" s="188" t="str">
        <f>IF(ISERROR(VLOOKUP(C162,Base!$C$2:$C$34,1,FALSE)),"error",LOOKUP(C162,Base!$C$2:$C$34,Base!$G$2:$G$34))</f>
        <v>GC-Mejoramiento constante del sistema integrado de gestión</v>
      </c>
      <c r="H162" s="188" t="str">
        <f>IF(ISERROR(VLOOKUP(C162,Base!$C$2:$C$34,1,FALSE)),"error",LOOKUP(C162,Base!$C$2:$C$34,Base!$H$2:$H$34))</f>
        <v>Fortalecer la gobernanza y gobernabilidad de la Institución, orientando los procesos de gestión hacia el incremento de las capacidades institucionales y la consolidación del clima organizacional</v>
      </c>
      <c r="I162" s="150" t="s">
        <v>207</v>
      </c>
      <c r="J162" s="75" t="s">
        <v>266</v>
      </c>
      <c r="K162" s="150" t="s">
        <v>73</v>
      </c>
      <c r="L162" s="181" t="s">
        <v>803</v>
      </c>
      <c r="M162" s="182" t="s">
        <v>579</v>
      </c>
      <c r="N162" s="182" t="s">
        <v>580</v>
      </c>
      <c r="O162" s="182" t="s">
        <v>581</v>
      </c>
      <c r="P162" s="182" t="s">
        <v>582</v>
      </c>
      <c r="Q162" s="182" t="s">
        <v>583</v>
      </c>
      <c r="R162" s="182" t="s">
        <v>581</v>
      </c>
      <c r="S162" s="182"/>
      <c r="T162" s="182"/>
      <c r="U162" s="182">
        <v>1</v>
      </c>
      <c r="V162" s="77" t="s">
        <v>135</v>
      </c>
      <c r="W162" s="184">
        <v>100</v>
      </c>
      <c r="X162" s="182"/>
      <c r="Y162" s="182" t="s">
        <v>430</v>
      </c>
      <c r="Z162" s="183"/>
      <c r="AA162" s="184"/>
      <c r="AB162" s="184"/>
      <c r="AC162" s="183"/>
      <c r="AD162" s="184"/>
      <c r="AE162" s="185"/>
      <c r="AF162" s="184"/>
      <c r="AG162" s="184"/>
      <c r="AH162" s="182"/>
      <c r="AI162" s="186"/>
      <c r="AJ162" s="200"/>
      <c r="AK162" s="200"/>
      <c r="AL162" s="196"/>
      <c r="AM162" s="199" t="str">
        <f t="shared" si="19"/>
        <v/>
      </c>
      <c r="AN162" s="198" t="str">
        <f t="shared" si="3"/>
        <v/>
      </c>
      <c r="AO162" s="201">
        <f t="shared" ca="1" si="17"/>
        <v>43700</v>
      </c>
      <c r="AP162" s="186"/>
      <c r="AQ162" s="199"/>
    </row>
    <row r="163" spans="1:43" ht="45" x14ac:dyDescent="0.25">
      <c r="A163" s="151">
        <f t="shared" si="20"/>
        <v>152</v>
      </c>
      <c r="B163" s="150" t="s">
        <v>386</v>
      </c>
      <c r="C163" s="150" t="s">
        <v>45</v>
      </c>
      <c r="D163" s="188" t="str">
        <f>IF(ISERROR(VLOOKUP(C163,Base!$C$2:$C$34,1,FALSE)),"error",LOOKUP(C163,Base!$C$2:$C$34,Base!$D$2:$D$34))</f>
        <v>Gestión del Conocimiento</v>
      </c>
      <c r="E163" s="188" t="str">
        <f>IF(ISERROR(VLOOKUP(C163,Base!$C$2:$C$34,1,FALSE)),"error",LOOKUP(C163,Base!$C$2:$C$34,Base!$E$2:$E$34))</f>
        <v xml:space="preserve"> Integridad</v>
      </c>
      <c r="F163" s="188" t="str">
        <f>IF(ISERROR(VLOOKUP(C163,Base!$C$2:$C$34,1,FALSE)),"error",LOOKUP(C163,Base!$C$2:$C$34,Base!$F$2:$F$34))</f>
        <v xml:space="preserve">Plan de Acción </v>
      </c>
      <c r="G163" s="188" t="str">
        <f>IF(ISERROR(VLOOKUP(C163,Base!$C$2:$C$34,1,FALSE)),"error",LOOKUP(C163,Base!$C$2:$C$34,Base!$G$2:$G$34))</f>
        <v>GC-Mejoramiento constante del sistema integrado de gestión</v>
      </c>
      <c r="H163" s="188" t="str">
        <f>IF(ISERROR(VLOOKUP(C163,Base!$C$2:$C$34,1,FALSE)),"error",LOOKUP(C163,Base!$C$2:$C$34,Base!$H$2:$H$34))</f>
        <v>Fortalecer la gobernanza y gobernabilidad de la Institución, orientando los procesos de gestión hacia el incremento de las capacidades institucionales y la consolidación del clima organizacional</v>
      </c>
      <c r="I163" s="150" t="s">
        <v>207</v>
      </c>
      <c r="J163" s="75" t="s">
        <v>266</v>
      </c>
      <c r="K163" s="150" t="s">
        <v>73</v>
      </c>
      <c r="L163" s="181" t="s">
        <v>804</v>
      </c>
      <c r="M163" s="182" t="s">
        <v>579</v>
      </c>
      <c r="N163" s="182" t="s">
        <v>580</v>
      </c>
      <c r="O163" s="182" t="s">
        <v>581</v>
      </c>
      <c r="P163" s="182" t="s">
        <v>582</v>
      </c>
      <c r="Q163" s="182" t="s">
        <v>583</v>
      </c>
      <c r="R163" s="182" t="s">
        <v>581</v>
      </c>
      <c r="S163" s="182"/>
      <c r="T163" s="182"/>
      <c r="U163" s="182">
        <v>1</v>
      </c>
      <c r="V163" s="77" t="s">
        <v>135</v>
      </c>
      <c r="W163" s="184">
        <v>100</v>
      </c>
      <c r="X163" s="182"/>
      <c r="Y163" s="182" t="s">
        <v>370</v>
      </c>
      <c r="Z163" s="183"/>
      <c r="AA163" s="184"/>
      <c r="AB163" s="184"/>
      <c r="AC163" s="183"/>
      <c r="AD163" s="184"/>
      <c r="AE163" s="185"/>
      <c r="AF163" s="184"/>
      <c r="AG163" s="184"/>
      <c r="AH163" s="182"/>
      <c r="AI163" s="186"/>
      <c r="AJ163" s="200"/>
      <c r="AK163" s="200"/>
      <c r="AL163" s="196"/>
      <c r="AM163" s="199" t="str">
        <f t="shared" si="19"/>
        <v/>
      </c>
      <c r="AN163" s="198" t="str">
        <f t="shared" si="3"/>
        <v/>
      </c>
      <c r="AO163" s="201">
        <f t="shared" ca="1" si="17"/>
        <v>43700</v>
      </c>
      <c r="AP163" s="186"/>
      <c r="AQ163" s="199"/>
    </row>
    <row r="164" spans="1:43" ht="45" x14ac:dyDescent="0.25">
      <c r="A164" s="151">
        <f t="shared" si="20"/>
        <v>153</v>
      </c>
      <c r="B164" s="150" t="s">
        <v>386</v>
      </c>
      <c r="C164" s="150" t="s">
        <v>45</v>
      </c>
      <c r="D164" s="188" t="str">
        <f>IF(ISERROR(VLOOKUP(C164,Base!$C$2:$C$34,1,FALSE)),"error",LOOKUP(C164,Base!$C$2:$C$34,Base!$D$2:$D$34))</f>
        <v>Gestión del Conocimiento</v>
      </c>
      <c r="E164" s="188" t="str">
        <f>IF(ISERROR(VLOOKUP(C164,Base!$C$2:$C$34,1,FALSE)),"error",LOOKUP(C164,Base!$C$2:$C$34,Base!$E$2:$E$34))</f>
        <v xml:space="preserve"> Integridad</v>
      </c>
      <c r="F164" s="188" t="str">
        <f>IF(ISERROR(VLOOKUP(C164,Base!$C$2:$C$34,1,FALSE)),"error",LOOKUP(C164,Base!$C$2:$C$34,Base!$F$2:$F$34))</f>
        <v xml:space="preserve">Plan de Acción </v>
      </c>
      <c r="G164" s="188" t="str">
        <f>IF(ISERROR(VLOOKUP(C164,Base!$C$2:$C$34,1,FALSE)),"error",LOOKUP(C164,Base!$C$2:$C$34,Base!$G$2:$G$34))</f>
        <v>GC-Mejoramiento constante del sistema integrado de gestión</v>
      </c>
      <c r="H164" s="188" t="str">
        <f>IF(ISERROR(VLOOKUP(C164,Base!$C$2:$C$34,1,FALSE)),"error",LOOKUP(C164,Base!$C$2:$C$34,Base!$H$2:$H$34))</f>
        <v>Fortalecer la gobernanza y gobernabilidad de la Institución, orientando los procesos de gestión hacia el incremento de las capacidades institucionales y la consolidación del clima organizacional</v>
      </c>
      <c r="I164" s="150" t="s">
        <v>207</v>
      </c>
      <c r="J164" s="75" t="s">
        <v>266</v>
      </c>
      <c r="K164" s="150" t="s">
        <v>73</v>
      </c>
      <c r="L164" s="181" t="s">
        <v>805</v>
      </c>
      <c r="M164" s="182" t="s">
        <v>579</v>
      </c>
      <c r="N164" s="182" t="s">
        <v>580</v>
      </c>
      <c r="O164" s="182" t="s">
        <v>581</v>
      </c>
      <c r="P164" s="182" t="s">
        <v>582</v>
      </c>
      <c r="Q164" s="182" t="s">
        <v>583</v>
      </c>
      <c r="R164" s="182" t="s">
        <v>581</v>
      </c>
      <c r="S164" s="182"/>
      <c r="T164" s="182"/>
      <c r="U164" s="182">
        <v>1</v>
      </c>
      <c r="V164" s="77" t="s">
        <v>135</v>
      </c>
      <c r="W164" s="184">
        <v>100</v>
      </c>
      <c r="X164" s="182"/>
      <c r="Y164" s="182" t="s">
        <v>429</v>
      </c>
      <c r="Z164" s="183"/>
      <c r="AA164" s="184"/>
      <c r="AB164" s="184"/>
      <c r="AC164" s="183"/>
      <c r="AD164" s="184"/>
      <c r="AE164" s="185"/>
      <c r="AF164" s="184"/>
      <c r="AG164" s="184"/>
      <c r="AH164" s="182"/>
      <c r="AI164" s="186"/>
      <c r="AJ164" s="200"/>
      <c r="AK164" s="200"/>
      <c r="AL164" s="196"/>
      <c r="AM164" s="199" t="str">
        <f t="shared" si="19"/>
        <v/>
      </c>
      <c r="AN164" s="198" t="str">
        <f t="shared" si="3"/>
        <v/>
      </c>
      <c r="AO164" s="201">
        <f t="shared" ca="1" si="17"/>
        <v>43700</v>
      </c>
      <c r="AP164" s="186"/>
      <c r="AQ164" s="199"/>
    </row>
    <row r="165" spans="1:43" ht="45" x14ac:dyDescent="0.25">
      <c r="A165" s="151">
        <f t="shared" si="20"/>
        <v>154</v>
      </c>
      <c r="B165" s="150" t="s">
        <v>386</v>
      </c>
      <c r="C165" s="150" t="s">
        <v>23</v>
      </c>
      <c r="D165" s="188" t="str">
        <f>IF(ISERROR(VLOOKUP(C165,Base!$C$2:$C$34,1,FALSE)),"error",LOOKUP(C165,Base!$C$2:$C$34,Base!$D$2:$D$34))</f>
        <v>Gestión del Talento Humano</v>
      </c>
      <c r="E165" s="188" t="str">
        <f>IF(ISERROR(VLOOKUP(C165,Base!$C$2:$C$34,1,FALSE)),"error",LOOKUP(C165,Base!$C$2:$C$34,Base!$E$2:$E$34))</f>
        <v>Talento humano</v>
      </c>
      <c r="F165" s="188" t="str">
        <f>IF(ISERROR(VLOOKUP(C165,Base!$C$2:$C$34,1,FALSE)),"error",LOOKUP(C165,Base!$C$2:$C$34,Base!$F$2:$F$34))</f>
        <v>Plan de Acción / Plan Estratégico de Talento Humano / Planes de Bienestar e Incentivos  / Plan de Previsión de Recursos Humanos /  Plan Institucional de Capacitación – PIC / Plan Anual de Vacantes / Plan de Trabajo Anual en SST</v>
      </c>
      <c r="G165" s="188" t="str">
        <f>IF(ISERROR(VLOOKUP(C165,Base!$C$2:$C$34,1,FALSE)),"error",LOOKUP(C165,Base!$C$2:$C$34,Base!$G$2:$G$34))</f>
        <v>GA-Optimización de la gestión administrativa</v>
      </c>
      <c r="H165" s="188" t="str">
        <f>IF(ISERROR(VLOOKUP(C165,Base!$C$2:$C$34,1,FALSE)),"error",LOOKUP(C165,Base!$C$2:$C$34,Base!$H$2:$H$34))</f>
        <v>Fortalecer la gobernanza y gobernabilidad de la Institución, orientando los procesos de gestión hacia el incremento de las capacidades institucionales y la consolidación del clima organizacional</v>
      </c>
      <c r="I165" s="150" t="s">
        <v>206</v>
      </c>
      <c r="J165" s="75" t="s">
        <v>262</v>
      </c>
      <c r="K165" s="150" t="s">
        <v>73</v>
      </c>
      <c r="L165" s="181" t="s">
        <v>1582</v>
      </c>
      <c r="M165" s="182" t="s">
        <v>579</v>
      </c>
      <c r="N165" s="182" t="s">
        <v>580</v>
      </c>
      <c r="O165" s="182" t="s">
        <v>581</v>
      </c>
      <c r="P165" s="182" t="s">
        <v>582</v>
      </c>
      <c r="Q165" s="182" t="s">
        <v>583</v>
      </c>
      <c r="R165" s="182" t="s">
        <v>581</v>
      </c>
      <c r="S165" s="182"/>
      <c r="T165" s="182"/>
      <c r="U165" s="182" t="s">
        <v>1585</v>
      </c>
      <c r="V165" s="77" t="s">
        <v>382</v>
      </c>
      <c r="W165" s="184">
        <v>1</v>
      </c>
      <c r="X165" s="182"/>
      <c r="Y165" s="182"/>
      <c r="Z165" s="183"/>
      <c r="AA165" s="184"/>
      <c r="AB165" s="184"/>
      <c r="AC165" s="183"/>
      <c r="AD165" s="184"/>
      <c r="AE165" s="185"/>
      <c r="AF165" s="184"/>
      <c r="AG165" s="184"/>
      <c r="AH165" s="182"/>
      <c r="AI165" s="186">
        <v>1</v>
      </c>
      <c r="AJ165" s="200">
        <v>100</v>
      </c>
      <c r="AK165" s="200">
        <v>100</v>
      </c>
      <c r="AL165" s="196" t="s">
        <v>1456</v>
      </c>
      <c r="AM165" s="199">
        <v>0</v>
      </c>
      <c r="AN165" s="198" t="str">
        <f t="shared" si="3"/>
        <v xml:space="preserve">Felicitaciones </v>
      </c>
      <c r="AO165" s="201">
        <f t="shared" ca="1" si="17"/>
        <v>43700</v>
      </c>
      <c r="AP165" s="186" t="s">
        <v>1589</v>
      </c>
      <c r="AQ165" s="199" t="s">
        <v>1219</v>
      </c>
    </row>
    <row r="166" spans="1:43" ht="45" x14ac:dyDescent="0.25">
      <c r="A166" s="151">
        <f t="shared" si="20"/>
        <v>155</v>
      </c>
      <c r="B166" s="150" t="s">
        <v>386</v>
      </c>
      <c r="C166" s="150" t="s">
        <v>23</v>
      </c>
      <c r="D166" s="188" t="str">
        <f>IF(ISERROR(VLOOKUP(C166,Base!$C$2:$C$34,1,FALSE)),"error",LOOKUP(C166,Base!$C$2:$C$34,Base!$D$2:$D$34))</f>
        <v>Gestión del Talento Humano</v>
      </c>
      <c r="E166" s="188" t="str">
        <f>IF(ISERROR(VLOOKUP(C166,Base!$C$2:$C$34,1,FALSE)),"error",LOOKUP(C166,Base!$C$2:$C$34,Base!$E$2:$E$34))</f>
        <v>Talento humano</v>
      </c>
      <c r="F166" s="188" t="str">
        <f>IF(ISERROR(VLOOKUP(C166,Base!$C$2:$C$34,1,FALSE)),"error",LOOKUP(C166,Base!$C$2:$C$34,Base!$F$2:$F$34))</f>
        <v>Plan de Acción / Plan Estratégico de Talento Humano / Planes de Bienestar e Incentivos  / Plan de Previsión de Recursos Humanos /  Plan Institucional de Capacitación – PIC / Plan Anual de Vacantes / Plan de Trabajo Anual en SST</v>
      </c>
      <c r="G166" s="188" t="str">
        <f>IF(ISERROR(VLOOKUP(C166,Base!$C$2:$C$34,1,FALSE)),"error",LOOKUP(C166,Base!$C$2:$C$34,Base!$G$2:$G$34))</f>
        <v>GA-Optimización de la gestión administrativa</v>
      </c>
      <c r="H166" s="188" t="str">
        <f>IF(ISERROR(VLOOKUP(C166,Base!$C$2:$C$34,1,FALSE)),"error",LOOKUP(C166,Base!$C$2:$C$34,Base!$H$2:$H$34))</f>
        <v>Fortalecer la gobernanza y gobernabilidad de la Institución, orientando los procesos de gestión hacia el incremento de las capacidades institucionales y la consolidación del clima organizacional</v>
      </c>
      <c r="I166" s="150" t="s">
        <v>206</v>
      </c>
      <c r="J166" s="75" t="s">
        <v>262</v>
      </c>
      <c r="K166" s="150" t="s">
        <v>73</v>
      </c>
      <c r="L166" s="181" t="s">
        <v>590</v>
      </c>
      <c r="M166" s="182" t="s">
        <v>579</v>
      </c>
      <c r="N166" s="182" t="s">
        <v>580</v>
      </c>
      <c r="O166" s="182" t="s">
        <v>581</v>
      </c>
      <c r="P166" s="182" t="s">
        <v>582</v>
      </c>
      <c r="Q166" s="182" t="s">
        <v>583</v>
      </c>
      <c r="R166" s="182" t="s">
        <v>581</v>
      </c>
      <c r="S166" s="182"/>
      <c r="T166" s="182"/>
      <c r="U166" s="182" t="s">
        <v>1586</v>
      </c>
      <c r="V166" s="77" t="s">
        <v>382</v>
      </c>
      <c r="W166" s="184">
        <v>1</v>
      </c>
      <c r="X166" s="182"/>
      <c r="Y166" s="182"/>
      <c r="Z166" s="183"/>
      <c r="AA166" s="184"/>
      <c r="AB166" s="184"/>
      <c r="AC166" s="183"/>
      <c r="AD166" s="184"/>
      <c r="AE166" s="185"/>
      <c r="AF166" s="184"/>
      <c r="AG166" s="184"/>
      <c r="AH166" s="182"/>
      <c r="AI166" s="186">
        <v>1</v>
      </c>
      <c r="AJ166" s="200">
        <v>100</v>
      </c>
      <c r="AK166" s="200">
        <v>100</v>
      </c>
      <c r="AL166" s="196" t="s">
        <v>1456</v>
      </c>
      <c r="AM166" s="199">
        <v>0</v>
      </c>
      <c r="AN166" s="198" t="str">
        <f t="shared" si="3"/>
        <v xml:space="preserve">Felicitaciones </v>
      </c>
      <c r="AO166" s="201">
        <f t="shared" ca="1" si="17"/>
        <v>43700</v>
      </c>
      <c r="AP166" s="186" t="s">
        <v>1589</v>
      </c>
      <c r="AQ166" s="199" t="s">
        <v>1219</v>
      </c>
    </row>
    <row r="167" spans="1:43" ht="45" x14ac:dyDescent="0.25">
      <c r="A167" s="151">
        <f t="shared" si="20"/>
        <v>156</v>
      </c>
      <c r="B167" s="150" t="s">
        <v>386</v>
      </c>
      <c r="C167" s="150" t="s">
        <v>23</v>
      </c>
      <c r="D167" s="188" t="str">
        <f>IF(ISERROR(VLOOKUP(C167,Base!$C$2:$C$34,1,FALSE)),"error",LOOKUP(C167,Base!$C$2:$C$34,Base!$D$2:$D$34))</f>
        <v>Gestión del Talento Humano</v>
      </c>
      <c r="E167" s="188" t="str">
        <f>IF(ISERROR(VLOOKUP(C167,Base!$C$2:$C$34,1,FALSE)),"error",LOOKUP(C167,Base!$C$2:$C$34,Base!$E$2:$E$34))</f>
        <v>Talento humano</v>
      </c>
      <c r="F167" s="188" t="str">
        <f>IF(ISERROR(VLOOKUP(C167,Base!$C$2:$C$34,1,FALSE)),"error",LOOKUP(C167,Base!$C$2:$C$34,Base!$F$2:$F$34))</f>
        <v>Plan de Acción / Plan Estratégico de Talento Humano / Planes de Bienestar e Incentivos  / Plan de Previsión de Recursos Humanos /  Plan Institucional de Capacitación – PIC / Plan Anual de Vacantes / Plan de Trabajo Anual en SST</v>
      </c>
      <c r="G167" s="188" t="str">
        <f>IF(ISERROR(VLOOKUP(C167,Base!$C$2:$C$34,1,FALSE)),"error",LOOKUP(C167,Base!$C$2:$C$34,Base!$G$2:$G$34))</f>
        <v>GA-Optimización de la gestión administrativa</v>
      </c>
      <c r="H167" s="188" t="str">
        <f>IF(ISERROR(VLOOKUP(C167,Base!$C$2:$C$34,1,FALSE)),"error",LOOKUP(C167,Base!$C$2:$C$34,Base!$H$2:$H$34))</f>
        <v>Fortalecer la gobernanza y gobernabilidad de la Institución, orientando los procesos de gestión hacia el incremento de las capacidades institucionales y la consolidación del clima organizacional</v>
      </c>
      <c r="I167" s="150" t="s">
        <v>206</v>
      </c>
      <c r="J167" s="75" t="s">
        <v>262</v>
      </c>
      <c r="K167" s="150" t="s">
        <v>73</v>
      </c>
      <c r="L167" s="181" t="s">
        <v>1583</v>
      </c>
      <c r="M167" s="182" t="s">
        <v>579</v>
      </c>
      <c r="N167" s="182" t="s">
        <v>580</v>
      </c>
      <c r="O167" s="182" t="s">
        <v>581</v>
      </c>
      <c r="P167" s="182" t="s">
        <v>582</v>
      </c>
      <c r="Q167" s="182" t="s">
        <v>583</v>
      </c>
      <c r="R167" s="182" t="s">
        <v>581</v>
      </c>
      <c r="S167" s="182"/>
      <c r="T167" s="182"/>
      <c r="U167" s="182" t="s">
        <v>1587</v>
      </c>
      <c r="V167" s="77" t="s">
        <v>135</v>
      </c>
      <c r="W167" s="184">
        <v>1</v>
      </c>
      <c r="X167" s="182"/>
      <c r="Y167" s="182"/>
      <c r="Z167" s="183"/>
      <c r="AA167" s="184"/>
      <c r="AB167" s="184"/>
      <c r="AC167" s="183"/>
      <c r="AD167" s="184"/>
      <c r="AE167" s="185"/>
      <c r="AF167" s="184"/>
      <c r="AG167" s="184"/>
      <c r="AH167" s="182"/>
      <c r="AI167" s="186">
        <v>1</v>
      </c>
      <c r="AJ167" s="200">
        <v>100</v>
      </c>
      <c r="AK167" s="200">
        <v>100</v>
      </c>
      <c r="AL167" s="196" t="s">
        <v>1456</v>
      </c>
      <c r="AM167" s="199">
        <v>0</v>
      </c>
      <c r="AN167" s="198" t="str">
        <f t="shared" si="3"/>
        <v xml:space="preserve">Felicitaciones </v>
      </c>
      <c r="AO167" s="201">
        <f t="shared" ca="1" si="17"/>
        <v>43700</v>
      </c>
      <c r="AP167" s="186" t="s">
        <v>1589</v>
      </c>
      <c r="AQ167" s="199" t="s">
        <v>1219</v>
      </c>
    </row>
    <row r="168" spans="1:43" ht="45" x14ac:dyDescent="0.25">
      <c r="A168" s="151">
        <f t="shared" si="20"/>
        <v>157</v>
      </c>
      <c r="B168" s="150" t="s">
        <v>386</v>
      </c>
      <c r="C168" s="150" t="s">
        <v>23</v>
      </c>
      <c r="D168" s="188" t="str">
        <f>IF(ISERROR(VLOOKUP(C168,Base!$C$2:$C$34,1,FALSE)),"error",LOOKUP(C168,Base!$C$2:$C$34,Base!$D$2:$D$34))</f>
        <v>Gestión del Talento Humano</v>
      </c>
      <c r="E168" s="188" t="str">
        <f>IF(ISERROR(VLOOKUP(C168,Base!$C$2:$C$34,1,FALSE)),"error",LOOKUP(C168,Base!$C$2:$C$34,Base!$E$2:$E$34))</f>
        <v>Talento humano</v>
      </c>
      <c r="F168" s="188" t="str">
        <f>IF(ISERROR(VLOOKUP(C168,Base!$C$2:$C$34,1,FALSE)),"error",LOOKUP(C168,Base!$C$2:$C$34,Base!$F$2:$F$34))</f>
        <v>Plan de Acción / Plan Estratégico de Talento Humano / Planes de Bienestar e Incentivos  / Plan de Previsión de Recursos Humanos /  Plan Institucional de Capacitación – PIC / Plan Anual de Vacantes / Plan de Trabajo Anual en SST</v>
      </c>
      <c r="G168" s="188" t="str">
        <f>IF(ISERROR(VLOOKUP(C168,Base!$C$2:$C$34,1,FALSE)),"error",LOOKUP(C168,Base!$C$2:$C$34,Base!$G$2:$G$34))</f>
        <v>GA-Optimización de la gestión administrativa</v>
      </c>
      <c r="H168" s="188" t="str">
        <f>IF(ISERROR(VLOOKUP(C168,Base!$C$2:$C$34,1,FALSE)),"error",LOOKUP(C168,Base!$C$2:$C$34,Base!$H$2:$H$34))</f>
        <v>Fortalecer la gobernanza y gobernabilidad de la Institución, orientando los procesos de gestión hacia el incremento de las capacidades institucionales y la consolidación del clima organizacional</v>
      </c>
      <c r="I168" s="150" t="s">
        <v>206</v>
      </c>
      <c r="J168" s="75" t="s">
        <v>262</v>
      </c>
      <c r="K168" s="150" t="s">
        <v>73</v>
      </c>
      <c r="L168" s="181" t="s">
        <v>597</v>
      </c>
      <c r="M168" s="182" t="s">
        <v>579</v>
      </c>
      <c r="N168" s="182" t="s">
        <v>580</v>
      </c>
      <c r="O168" s="182" t="s">
        <v>581</v>
      </c>
      <c r="P168" s="182" t="s">
        <v>582</v>
      </c>
      <c r="Q168" s="182" t="s">
        <v>583</v>
      </c>
      <c r="R168" s="182" t="s">
        <v>581</v>
      </c>
      <c r="S168" s="182"/>
      <c r="T168" s="182"/>
      <c r="U168" s="182" t="s">
        <v>598</v>
      </c>
      <c r="V168" s="77" t="s">
        <v>382</v>
      </c>
      <c r="W168" s="184">
        <v>1</v>
      </c>
      <c r="X168" s="182"/>
      <c r="Y168" s="182"/>
      <c r="Z168" s="183"/>
      <c r="AA168" s="184"/>
      <c r="AB168" s="184"/>
      <c r="AC168" s="183"/>
      <c r="AD168" s="184"/>
      <c r="AE168" s="185"/>
      <c r="AF168" s="184"/>
      <c r="AG168" s="184"/>
      <c r="AH168" s="182"/>
      <c r="AI168" s="186">
        <v>1</v>
      </c>
      <c r="AJ168" s="200">
        <v>100</v>
      </c>
      <c r="AK168" s="200">
        <v>100</v>
      </c>
      <c r="AL168" s="196" t="s">
        <v>1456</v>
      </c>
      <c r="AM168" s="199">
        <v>0</v>
      </c>
      <c r="AN168" s="198" t="str">
        <f t="shared" si="3"/>
        <v xml:space="preserve">Felicitaciones </v>
      </c>
      <c r="AO168" s="201">
        <f t="shared" ca="1" si="17"/>
        <v>43700</v>
      </c>
      <c r="AP168" s="186" t="s">
        <v>1590</v>
      </c>
      <c r="AQ168" s="199" t="s">
        <v>1219</v>
      </c>
    </row>
    <row r="169" spans="1:43" ht="45" x14ac:dyDescent="0.25">
      <c r="A169" s="151">
        <f t="shared" si="20"/>
        <v>158</v>
      </c>
      <c r="B169" s="150" t="s">
        <v>386</v>
      </c>
      <c r="C169" s="150" t="s">
        <v>23</v>
      </c>
      <c r="D169" s="188" t="str">
        <f>IF(ISERROR(VLOOKUP(C169,Base!$C$2:$C$34,1,FALSE)),"error",LOOKUP(C169,Base!$C$2:$C$34,Base!$D$2:$D$34))</f>
        <v>Gestión del Talento Humano</v>
      </c>
      <c r="E169" s="188" t="str">
        <f>IF(ISERROR(VLOOKUP(C169,Base!$C$2:$C$34,1,FALSE)),"error",LOOKUP(C169,Base!$C$2:$C$34,Base!$E$2:$E$34))</f>
        <v>Talento humano</v>
      </c>
      <c r="F169" s="188" t="str">
        <f>IF(ISERROR(VLOOKUP(C169,Base!$C$2:$C$34,1,FALSE)),"error",LOOKUP(C169,Base!$C$2:$C$34,Base!$F$2:$F$34))</f>
        <v>Plan de Acción / Plan Estratégico de Talento Humano / Planes de Bienestar e Incentivos  / Plan de Previsión de Recursos Humanos /  Plan Institucional de Capacitación – PIC / Plan Anual de Vacantes / Plan de Trabajo Anual en SST</v>
      </c>
      <c r="G169" s="188" t="str">
        <f>IF(ISERROR(VLOOKUP(C169,Base!$C$2:$C$34,1,FALSE)),"error",LOOKUP(C169,Base!$C$2:$C$34,Base!$G$2:$G$34))</f>
        <v>GA-Optimización de la gestión administrativa</v>
      </c>
      <c r="H169" s="188" t="str">
        <f>IF(ISERROR(VLOOKUP(C169,Base!$C$2:$C$34,1,FALSE)),"error",LOOKUP(C169,Base!$C$2:$C$34,Base!$H$2:$H$34))</f>
        <v>Fortalecer la gobernanza y gobernabilidad de la Institución, orientando los procesos de gestión hacia el incremento de las capacidades institucionales y la consolidación del clima organizacional</v>
      </c>
      <c r="I169" s="150" t="s">
        <v>206</v>
      </c>
      <c r="J169" s="75" t="s">
        <v>262</v>
      </c>
      <c r="K169" s="150" t="s">
        <v>73</v>
      </c>
      <c r="L169" s="181" t="s">
        <v>1584</v>
      </c>
      <c r="M169" s="182" t="s">
        <v>579</v>
      </c>
      <c r="N169" s="182" t="s">
        <v>580</v>
      </c>
      <c r="O169" s="182" t="s">
        <v>581</v>
      </c>
      <c r="P169" s="182" t="s">
        <v>582</v>
      </c>
      <c r="Q169" s="182" t="s">
        <v>583</v>
      </c>
      <c r="R169" s="182" t="s">
        <v>581</v>
      </c>
      <c r="S169" s="182"/>
      <c r="T169" s="182"/>
      <c r="U169" s="182" t="s">
        <v>1588</v>
      </c>
      <c r="V169" s="77" t="s">
        <v>135</v>
      </c>
      <c r="W169" s="184">
        <v>70</v>
      </c>
      <c r="X169" s="182"/>
      <c r="Y169" s="182"/>
      <c r="Z169" s="183"/>
      <c r="AA169" s="184"/>
      <c r="AB169" s="184"/>
      <c r="AC169" s="183"/>
      <c r="AD169" s="184"/>
      <c r="AE169" s="185"/>
      <c r="AF169" s="184"/>
      <c r="AG169" s="184"/>
      <c r="AH169" s="182"/>
      <c r="AI169" s="186">
        <v>70</v>
      </c>
      <c r="AJ169" s="200">
        <v>100</v>
      </c>
      <c r="AK169" s="200">
        <v>100</v>
      </c>
      <c r="AL169" s="196" t="s">
        <v>1456</v>
      </c>
      <c r="AM169" s="199">
        <v>0</v>
      </c>
      <c r="AN169" s="198" t="str">
        <f t="shared" si="3"/>
        <v xml:space="preserve">Felicitaciones </v>
      </c>
      <c r="AO169" s="201">
        <f t="shared" ca="1" si="17"/>
        <v>43700</v>
      </c>
      <c r="AP169" s="186" t="s">
        <v>1590</v>
      </c>
      <c r="AQ169" s="199" t="s">
        <v>1219</v>
      </c>
    </row>
    <row r="170" spans="1:43" ht="67.5" x14ac:dyDescent="0.25">
      <c r="A170" s="151">
        <f t="shared" si="20"/>
        <v>159</v>
      </c>
      <c r="B170" s="150" t="s">
        <v>386</v>
      </c>
      <c r="C170" s="150" t="s">
        <v>23</v>
      </c>
      <c r="D170" s="188" t="str">
        <f>IF(ISERROR(VLOOKUP(C170,Base!$C$2:$C$34,1,FALSE)),"error",LOOKUP(C170,Base!$C$2:$C$34,Base!$D$2:$D$34))</f>
        <v>Gestión del Talento Humano</v>
      </c>
      <c r="E170" s="188" t="str">
        <f>IF(ISERROR(VLOOKUP(C170,Base!$C$2:$C$34,1,FALSE)),"error",LOOKUP(C170,Base!$C$2:$C$34,Base!$E$2:$E$34))</f>
        <v>Talento humano</v>
      </c>
      <c r="F170" s="188" t="str">
        <f>IF(ISERROR(VLOOKUP(C170,Base!$C$2:$C$34,1,FALSE)),"error",LOOKUP(C170,Base!$C$2:$C$34,Base!$F$2:$F$34))</f>
        <v>Plan de Acción / Plan Estratégico de Talento Humano / Planes de Bienestar e Incentivos  / Plan de Previsión de Recursos Humanos /  Plan Institucional de Capacitación – PIC / Plan Anual de Vacantes / Plan de Trabajo Anual en SST</v>
      </c>
      <c r="G170" s="188" t="str">
        <f>IF(ISERROR(VLOOKUP(C170,Base!$C$2:$C$34,1,FALSE)),"error",LOOKUP(C170,Base!$C$2:$C$34,Base!$G$2:$G$34))</f>
        <v>GA-Optimización de la gestión administrativa</v>
      </c>
      <c r="H170" s="188" t="str">
        <f>IF(ISERROR(VLOOKUP(C170,Base!$C$2:$C$34,1,FALSE)),"error",LOOKUP(C170,Base!$C$2:$C$34,Base!$H$2:$H$34))</f>
        <v>Fortalecer la gobernanza y gobernabilidad de la Institución, orientando los procesos de gestión hacia el incremento de las capacidades institucionales y la consolidación del clima organizacional</v>
      </c>
      <c r="I170" s="150" t="s">
        <v>206</v>
      </c>
      <c r="J170" s="75" t="s">
        <v>262</v>
      </c>
      <c r="K170" s="150" t="s">
        <v>73</v>
      </c>
      <c r="L170" s="181" t="s">
        <v>601</v>
      </c>
      <c r="M170" s="182" t="s">
        <v>579</v>
      </c>
      <c r="N170" s="182" t="s">
        <v>580</v>
      </c>
      <c r="O170" s="182" t="s">
        <v>581</v>
      </c>
      <c r="P170" s="182" t="s">
        <v>582</v>
      </c>
      <c r="Q170" s="182" t="s">
        <v>583</v>
      </c>
      <c r="R170" s="182" t="s">
        <v>581</v>
      </c>
      <c r="S170" s="182"/>
      <c r="T170" s="182"/>
      <c r="U170" s="181" t="s">
        <v>1591</v>
      </c>
      <c r="V170" s="77" t="s">
        <v>135</v>
      </c>
      <c r="W170" s="184">
        <v>70</v>
      </c>
      <c r="X170" s="182"/>
      <c r="Y170" s="182"/>
      <c r="Z170" s="183"/>
      <c r="AA170" s="184"/>
      <c r="AB170" s="184"/>
      <c r="AC170" s="183"/>
      <c r="AD170" s="184"/>
      <c r="AE170" s="185"/>
      <c r="AF170" s="184"/>
      <c r="AG170" s="184"/>
      <c r="AH170" s="182"/>
      <c r="AI170" s="186">
        <v>70</v>
      </c>
      <c r="AJ170" s="200">
        <v>100</v>
      </c>
      <c r="AK170" s="200">
        <v>100</v>
      </c>
      <c r="AL170" s="196" t="s">
        <v>1456</v>
      </c>
      <c r="AM170" s="199">
        <v>0</v>
      </c>
      <c r="AN170" s="198" t="str">
        <f t="shared" si="3"/>
        <v xml:space="preserve">Felicitaciones </v>
      </c>
      <c r="AO170" s="201">
        <f t="shared" ca="1" si="17"/>
        <v>43700</v>
      </c>
      <c r="AP170" s="186" t="s">
        <v>1590</v>
      </c>
      <c r="AQ170" s="199" t="s">
        <v>1219</v>
      </c>
    </row>
    <row r="171" spans="1:43" ht="67.5" x14ac:dyDescent="0.25">
      <c r="A171" s="151">
        <f t="shared" si="20"/>
        <v>160</v>
      </c>
      <c r="B171" s="150" t="s">
        <v>386</v>
      </c>
      <c r="C171" s="150" t="s">
        <v>25</v>
      </c>
      <c r="D171" s="188" t="str">
        <f>IF(ISERROR(VLOOKUP(C171,Base!$C$2:$C$34,1,FALSE)),"error",LOOKUP(C171,Base!$C$2:$C$34,Base!$D$2:$D$34))</f>
        <v>Gestión con Valores para el Resultado</v>
      </c>
      <c r="E171" s="188" t="str">
        <f>IF(ISERROR(VLOOKUP(C171,Base!$C$2:$C$34,1,FALSE)),"error",LOOKUP(C171,Base!$C$2:$C$34,Base!$E$2:$E$34))</f>
        <v>Gobierno Digital /Seguridad Digital</v>
      </c>
      <c r="F171" s="188" t="str">
        <f>IF(ISERROR(VLOOKUP(C171,Base!$C$2:$C$34,1,FALSE)),"error",LOOKUP(C171,Base!$C$2:$C$34,Base!$F$2:$F$34))</f>
        <v>Plan de Acción / Plan Estratégico Tecnologías de la Información y las Comunicaciones-Plan de Tratamiento de Riesgos de Seguridad y Privacidad de la Información / Plan de Seguridad y Privacidad de la Información</v>
      </c>
      <c r="G171" s="188" t="str">
        <f>IF(ISERROR(VLOOKUP(C171,Base!$C$2:$C$34,1,FALSE)),"error",LOOKUP(C171,Base!$C$2:$C$34,Base!$G$2:$G$34))</f>
        <v>GA-Optimización de la gestión administrativa</v>
      </c>
      <c r="H171" s="188" t="str">
        <f>IF(ISERROR(VLOOKUP(C171,Base!$C$2:$C$34,1,FALSE)),"error",LOOKUP(C171,Base!$C$2:$C$34,Base!$H$2:$H$34))</f>
        <v>Fortalecer la gobernanza y gobernabilidad de la Institución, orientando los procesos de gestión hacia el incremento de las capacidades institucionales y la consolidación del clima organizacional</v>
      </c>
      <c r="I171" s="150" t="s">
        <v>208</v>
      </c>
      <c r="J171" s="75" t="s">
        <v>276</v>
      </c>
      <c r="K171" s="150" t="s">
        <v>73</v>
      </c>
      <c r="L171" s="181" t="s">
        <v>975</v>
      </c>
      <c r="M171" s="182" t="s">
        <v>579</v>
      </c>
      <c r="N171" s="182" t="s">
        <v>580</v>
      </c>
      <c r="O171" s="182" t="s">
        <v>581</v>
      </c>
      <c r="P171" s="182" t="s">
        <v>582</v>
      </c>
      <c r="Q171" s="182" t="s">
        <v>583</v>
      </c>
      <c r="R171" s="182" t="s">
        <v>581</v>
      </c>
      <c r="S171" s="182"/>
      <c r="T171" s="182"/>
      <c r="U171" s="181" t="s">
        <v>1597</v>
      </c>
      <c r="V171" s="77" t="s">
        <v>135</v>
      </c>
      <c r="W171" s="184">
        <v>100</v>
      </c>
      <c r="X171" s="182"/>
      <c r="Y171" s="182"/>
      <c r="Z171" s="183"/>
      <c r="AA171" s="184"/>
      <c r="AB171" s="184"/>
      <c r="AC171" s="183"/>
      <c r="AD171" s="184"/>
      <c r="AE171" s="185"/>
      <c r="AF171" s="184"/>
      <c r="AG171" s="184"/>
      <c r="AH171" s="182"/>
      <c r="AI171" s="186">
        <v>100</v>
      </c>
      <c r="AJ171" s="200">
        <v>100</v>
      </c>
      <c r="AK171" s="200">
        <v>100</v>
      </c>
      <c r="AL171" s="196" t="s">
        <v>1603</v>
      </c>
      <c r="AM171" s="199">
        <v>0</v>
      </c>
      <c r="AN171" s="198" t="str">
        <f t="shared" si="3"/>
        <v xml:space="preserve">Felicitaciones </v>
      </c>
      <c r="AO171" s="201">
        <f t="shared" ca="1" si="17"/>
        <v>43700</v>
      </c>
      <c r="AP171" s="225" t="s">
        <v>1604</v>
      </c>
      <c r="AQ171" s="199" t="s">
        <v>1219</v>
      </c>
    </row>
    <row r="172" spans="1:43" ht="45" x14ac:dyDescent="0.25">
      <c r="A172" s="151">
        <f t="shared" si="20"/>
        <v>161</v>
      </c>
      <c r="B172" s="150" t="s">
        <v>386</v>
      </c>
      <c r="C172" s="150" t="s">
        <v>25</v>
      </c>
      <c r="D172" s="188" t="str">
        <f>IF(ISERROR(VLOOKUP(C172,Base!$C$2:$C$34,1,FALSE)),"error",LOOKUP(C172,Base!$C$2:$C$34,Base!$D$2:$D$34))</f>
        <v>Gestión con Valores para el Resultado</v>
      </c>
      <c r="E172" s="188" t="str">
        <f>IF(ISERROR(VLOOKUP(C172,Base!$C$2:$C$34,1,FALSE)),"error",LOOKUP(C172,Base!$C$2:$C$34,Base!$E$2:$E$34))</f>
        <v>Gobierno Digital /Seguridad Digital</v>
      </c>
      <c r="F172" s="188" t="str">
        <f>IF(ISERROR(VLOOKUP(C172,Base!$C$2:$C$34,1,FALSE)),"error",LOOKUP(C172,Base!$C$2:$C$34,Base!$F$2:$F$34))</f>
        <v>Plan de Acción / Plan Estratégico Tecnologías de la Información y las Comunicaciones-Plan de Tratamiento de Riesgos de Seguridad y Privacidad de la Información / Plan de Seguridad y Privacidad de la Información</v>
      </c>
      <c r="G172" s="188" t="str">
        <f>IF(ISERROR(VLOOKUP(C172,Base!$C$2:$C$34,1,FALSE)),"error",LOOKUP(C172,Base!$C$2:$C$34,Base!$G$2:$G$34))</f>
        <v>GA-Optimización de la gestión administrativa</v>
      </c>
      <c r="H172" s="188" t="str">
        <f>IF(ISERROR(VLOOKUP(C172,Base!$C$2:$C$34,1,FALSE)),"error",LOOKUP(C172,Base!$C$2:$C$34,Base!$H$2:$H$34))</f>
        <v>Fortalecer la gobernanza y gobernabilidad de la Institución, orientando los procesos de gestión hacia el incremento de las capacidades institucionales y la consolidación del clima organizacional</v>
      </c>
      <c r="I172" s="150" t="s">
        <v>208</v>
      </c>
      <c r="J172" s="75" t="s">
        <v>276</v>
      </c>
      <c r="K172" s="150" t="s">
        <v>73</v>
      </c>
      <c r="L172" s="181" t="s">
        <v>706</v>
      </c>
      <c r="M172" s="182" t="s">
        <v>579</v>
      </c>
      <c r="N172" s="182" t="s">
        <v>580</v>
      </c>
      <c r="O172" s="182" t="s">
        <v>581</v>
      </c>
      <c r="P172" s="182" t="s">
        <v>582</v>
      </c>
      <c r="Q172" s="182" t="s">
        <v>583</v>
      </c>
      <c r="R172" s="182" t="s">
        <v>581</v>
      </c>
      <c r="S172" s="182"/>
      <c r="T172" s="182"/>
      <c r="U172" s="181" t="s">
        <v>1598</v>
      </c>
      <c r="V172" s="77" t="s">
        <v>382</v>
      </c>
      <c r="W172" s="184">
        <v>1</v>
      </c>
      <c r="X172" s="182"/>
      <c r="Y172" s="182"/>
      <c r="Z172" s="183"/>
      <c r="AA172" s="184"/>
      <c r="AB172" s="184"/>
      <c r="AC172" s="183"/>
      <c r="AD172" s="184"/>
      <c r="AE172" s="185"/>
      <c r="AF172" s="184"/>
      <c r="AG172" s="184"/>
      <c r="AH172" s="182"/>
      <c r="AI172" s="186">
        <v>1</v>
      </c>
      <c r="AJ172" s="200">
        <v>100</v>
      </c>
      <c r="AK172" s="200">
        <v>100</v>
      </c>
      <c r="AL172" s="196" t="s">
        <v>1456</v>
      </c>
      <c r="AM172" s="199">
        <v>0</v>
      </c>
      <c r="AN172" s="198" t="str">
        <f t="shared" si="3"/>
        <v xml:space="preserve">Felicitaciones </v>
      </c>
      <c r="AO172" s="201">
        <f t="shared" ca="1" si="17"/>
        <v>43700</v>
      </c>
      <c r="AP172" s="186" t="s">
        <v>1605</v>
      </c>
      <c r="AQ172" s="199" t="s">
        <v>1219</v>
      </c>
    </row>
    <row r="173" spans="1:43" ht="45" x14ac:dyDescent="0.25">
      <c r="A173" s="151">
        <f t="shared" si="20"/>
        <v>162</v>
      </c>
      <c r="B173" s="150" t="s">
        <v>386</v>
      </c>
      <c r="C173" s="150" t="s">
        <v>25</v>
      </c>
      <c r="D173" s="188" t="str">
        <f>IF(ISERROR(VLOOKUP(C173,Base!$C$2:$C$34,1,FALSE)),"error",LOOKUP(C173,Base!$C$2:$C$34,Base!$D$2:$D$34))</f>
        <v>Gestión con Valores para el Resultado</v>
      </c>
      <c r="E173" s="188" t="str">
        <f>IF(ISERROR(VLOOKUP(C173,Base!$C$2:$C$34,1,FALSE)),"error",LOOKUP(C173,Base!$C$2:$C$34,Base!$E$2:$E$34))</f>
        <v>Gobierno Digital /Seguridad Digital</v>
      </c>
      <c r="F173" s="188" t="str">
        <f>IF(ISERROR(VLOOKUP(C173,Base!$C$2:$C$34,1,FALSE)),"error",LOOKUP(C173,Base!$C$2:$C$34,Base!$F$2:$F$34))</f>
        <v>Plan de Acción / Plan Estratégico Tecnologías de la Información y las Comunicaciones-Plan de Tratamiento de Riesgos de Seguridad y Privacidad de la Información / Plan de Seguridad y Privacidad de la Información</v>
      </c>
      <c r="G173" s="188" t="str">
        <f>IF(ISERROR(VLOOKUP(C173,Base!$C$2:$C$34,1,FALSE)),"error",LOOKUP(C173,Base!$C$2:$C$34,Base!$G$2:$G$34))</f>
        <v>GA-Optimización de la gestión administrativa</v>
      </c>
      <c r="H173" s="188" t="str">
        <f>IF(ISERROR(VLOOKUP(C173,Base!$C$2:$C$34,1,FALSE)),"error",LOOKUP(C173,Base!$C$2:$C$34,Base!$H$2:$H$34))</f>
        <v>Fortalecer la gobernanza y gobernabilidad de la Institución, orientando los procesos de gestión hacia el incremento de las capacidades institucionales y la consolidación del clima organizacional</v>
      </c>
      <c r="I173" s="150" t="s">
        <v>208</v>
      </c>
      <c r="J173" s="75" t="s">
        <v>276</v>
      </c>
      <c r="K173" s="150" t="s">
        <v>73</v>
      </c>
      <c r="L173" s="181" t="s">
        <v>1592</v>
      </c>
      <c r="M173" s="182" t="s">
        <v>579</v>
      </c>
      <c r="N173" s="182" t="s">
        <v>580</v>
      </c>
      <c r="O173" s="182" t="s">
        <v>581</v>
      </c>
      <c r="P173" s="182" t="s">
        <v>582</v>
      </c>
      <c r="Q173" s="182" t="s">
        <v>583</v>
      </c>
      <c r="R173" s="182" t="s">
        <v>581</v>
      </c>
      <c r="S173" s="182"/>
      <c r="T173" s="182"/>
      <c r="U173" s="181" t="s">
        <v>709</v>
      </c>
      <c r="V173" s="77" t="s">
        <v>382</v>
      </c>
      <c r="W173" s="184">
        <v>1</v>
      </c>
      <c r="X173" s="182"/>
      <c r="Y173" s="182"/>
      <c r="Z173" s="183"/>
      <c r="AA173" s="184"/>
      <c r="AB173" s="184"/>
      <c r="AC173" s="183"/>
      <c r="AD173" s="184"/>
      <c r="AE173" s="185"/>
      <c r="AF173" s="184"/>
      <c r="AG173" s="184"/>
      <c r="AH173" s="182"/>
      <c r="AI173" s="186">
        <v>1</v>
      </c>
      <c r="AJ173" s="200">
        <v>100</v>
      </c>
      <c r="AK173" s="200">
        <v>100</v>
      </c>
      <c r="AL173" s="196" t="s">
        <v>1456</v>
      </c>
      <c r="AM173" s="199">
        <v>0</v>
      </c>
      <c r="AN173" s="198" t="str">
        <f t="shared" si="3"/>
        <v xml:space="preserve">Felicitaciones </v>
      </c>
      <c r="AO173" s="201">
        <f t="shared" ca="1" si="17"/>
        <v>43700</v>
      </c>
      <c r="AP173" s="225" t="s">
        <v>1606</v>
      </c>
      <c r="AQ173" s="199" t="s">
        <v>1219</v>
      </c>
    </row>
    <row r="174" spans="1:43" ht="123.75" x14ac:dyDescent="0.25">
      <c r="A174" s="151">
        <f t="shared" si="20"/>
        <v>163</v>
      </c>
      <c r="B174" s="150" t="s">
        <v>386</v>
      </c>
      <c r="C174" s="150" t="s">
        <v>25</v>
      </c>
      <c r="D174" s="188" t="str">
        <f>IF(ISERROR(VLOOKUP(C174,Base!$C$2:$C$34,1,FALSE)),"error",LOOKUP(C174,Base!$C$2:$C$34,Base!$D$2:$D$34))</f>
        <v>Gestión con Valores para el Resultado</v>
      </c>
      <c r="E174" s="188" t="str">
        <f>IF(ISERROR(VLOOKUP(C174,Base!$C$2:$C$34,1,FALSE)),"error",LOOKUP(C174,Base!$C$2:$C$34,Base!$E$2:$E$34))</f>
        <v>Gobierno Digital /Seguridad Digital</v>
      </c>
      <c r="F174" s="188" t="str">
        <f>IF(ISERROR(VLOOKUP(C174,Base!$C$2:$C$34,1,FALSE)),"error",LOOKUP(C174,Base!$C$2:$C$34,Base!$F$2:$F$34))</f>
        <v>Plan de Acción / Plan Estratégico Tecnologías de la Información y las Comunicaciones-Plan de Tratamiento de Riesgos de Seguridad y Privacidad de la Información / Plan de Seguridad y Privacidad de la Información</v>
      </c>
      <c r="G174" s="188" t="str">
        <f>IF(ISERROR(VLOOKUP(C174,Base!$C$2:$C$34,1,FALSE)),"error",LOOKUP(C174,Base!$C$2:$C$34,Base!$G$2:$G$34))</f>
        <v>GA-Optimización de la gestión administrativa</v>
      </c>
      <c r="H174" s="188" t="str">
        <f>IF(ISERROR(VLOOKUP(C174,Base!$C$2:$C$34,1,FALSE)),"error",LOOKUP(C174,Base!$C$2:$C$34,Base!$H$2:$H$34))</f>
        <v>Fortalecer la gobernanza y gobernabilidad de la Institución, orientando los procesos de gestión hacia el incremento de las capacidades institucionales y la consolidación del clima organizacional</v>
      </c>
      <c r="I174" s="150" t="s">
        <v>208</v>
      </c>
      <c r="J174" s="75" t="s">
        <v>278</v>
      </c>
      <c r="K174" s="150" t="s">
        <v>73</v>
      </c>
      <c r="L174" s="181" t="s">
        <v>1593</v>
      </c>
      <c r="M174" s="182" t="s">
        <v>579</v>
      </c>
      <c r="N174" s="182" t="s">
        <v>580</v>
      </c>
      <c r="O174" s="182" t="s">
        <v>581</v>
      </c>
      <c r="P174" s="182" t="s">
        <v>582</v>
      </c>
      <c r="Q174" s="182" t="s">
        <v>583</v>
      </c>
      <c r="R174" s="182" t="s">
        <v>581</v>
      </c>
      <c r="S174" s="182"/>
      <c r="T174" s="182"/>
      <c r="U174" s="181" t="s">
        <v>1599</v>
      </c>
      <c r="V174" s="77" t="s">
        <v>382</v>
      </c>
      <c r="W174" s="184">
        <v>1</v>
      </c>
      <c r="X174" s="182"/>
      <c r="Y174" s="182"/>
      <c r="Z174" s="183"/>
      <c r="AA174" s="184"/>
      <c r="AB174" s="184"/>
      <c r="AC174" s="183"/>
      <c r="AD174" s="184"/>
      <c r="AE174" s="185"/>
      <c r="AF174" s="184"/>
      <c r="AG174" s="184"/>
      <c r="AH174" s="182"/>
      <c r="AI174" s="186">
        <v>1</v>
      </c>
      <c r="AJ174" s="200">
        <v>100</v>
      </c>
      <c r="AK174" s="200">
        <v>100</v>
      </c>
      <c r="AL174" s="196" t="s">
        <v>1456</v>
      </c>
      <c r="AM174" s="199">
        <v>0</v>
      </c>
      <c r="AN174" s="198" t="str">
        <f t="shared" si="3"/>
        <v xml:space="preserve">Felicitaciones </v>
      </c>
      <c r="AO174" s="201">
        <f t="shared" ca="1" si="17"/>
        <v>43700</v>
      </c>
      <c r="AP174" s="225" t="s">
        <v>1607</v>
      </c>
      <c r="AQ174" s="199" t="s">
        <v>1219</v>
      </c>
    </row>
    <row r="175" spans="1:43" ht="45" x14ac:dyDescent="0.25">
      <c r="A175" s="151">
        <f t="shared" si="20"/>
        <v>164</v>
      </c>
      <c r="B175" s="150" t="s">
        <v>386</v>
      </c>
      <c r="C175" s="150" t="s">
        <v>25</v>
      </c>
      <c r="D175" s="188" t="str">
        <f>IF(ISERROR(VLOOKUP(C175,Base!$C$2:$C$34,1,FALSE)),"error",LOOKUP(C175,Base!$C$2:$C$34,Base!$D$2:$D$34))</f>
        <v>Gestión con Valores para el Resultado</v>
      </c>
      <c r="E175" s="188" t="str">
        <f>IF(ISERROR(VLOOKUP(C175,Base!$C$2:$C$34,1,FALSE)),"error",LOOKUP(C175,Base!$C$2:$C$34,Base!$E$2:$E$34))</f>
        <v>Gobierno Digital /Seguridad Digital</v>
      </c>
      <c r="F175" s="188" t="str">
        <f>IF(ISERROR(VLOOKUP(C175,Base!$C$2:$C$34,1,FALSE)),"error",LOOKUP(C175,Base!$C$2:$C$34,Base!$F$2:$F$34))</f>
        <v>Plan de Acción / Plan Estratégico Tecnologías de la Información y las Comunicaciones-Plan de Tratamiento de Riesgos de Seguridad y Privacidad de la Información / Plan de Seguridad y Privacidad de la Información</v>
      </c>
      <c r="G175" s="188" t="str">
        <f>IF(ISERROR(VLOOKUP(C175,Base!$C$2:$C$34,1,FALSE)),"error",LOOKUP(C175,Base!$C$2:$C$34,Base!$G$2:$G$34))</f>
        <v>GA-Optimización de la gestión administrativa</v>
      </c>
      <c r="H175" s="188" t="str">
        <f>IF(ISERROR(VLOOKUP(C175,Base!$C$2:$C$34,1,FALSE)),"error",LOOKUP(C175,Base!$C$2:$C$34,Base!$H$2:$H$34))</f>
        <v>Fortalecer la gobernanza y gobernabilidad de la Institución, orientando los procesos de gestión hacia el incremento de las capacidades institucionales y la consolidación del clima organizacional</v>
      </c>
      <c r="I175" s="150" t="s">
        <v>208</v>
      </c>
      <c r="J175" s="75" t="s">
        <v>278</v>
      </c>
      <c r="K175" s="150" t="s">
        <v>73</v>
      </c>
      <c r="L175" s="181" t="s">
        <v>1594</v>
      </c>
      <c r="M175" s="182" t="s">
        <v>579</v>
      </c>
      <c r="N175" s="182" t="s">
        <v>580</v>
      </c>
      <c r="O175" s="182" t="s">
        <v>581</v>
      </c>
      <c r="P175" s="182" t="s">
        <v>582</v>
      </c>
      <c r="Q175" s="182" t="s">
        <v>583</v>
      </c>
      <c r="R175" s="182" t="s">
        <v>581</v>
      </c>
      <c r="S175" s="182"/>
      <c r="T175" s="182"/>
      <c r="U175" s="181" t="s">
        <v>1600</v>
      </c>
      <c r="V175" s="77" t="s">
        <v>382</v>
      </c>
      <c r="W175" s="184">
        <v>1</v>
      </c>
      <c r="X175" s="182"/>
      <c r="Y175" s="182"/>
      <c r="Z175" s="183"/>
      <c r="AA175" s="184"/>
      <c r="AB175" s="184"/>
      <c r="AC175" s="183"/>
      <c r="AD175" s="184"/>
      <c r="AE175" s="185"/>
      <c r="AF175" s="184"/>
      <c r="AG175" s="184"/>
      <c r="AH175" s="182"/>
      <c r="AI175" s="186">
        <v>1</v>
      </c>
      <c r="AJ175" s="200">
        <v>100</v>
      </c>
      <c r="AK175" s="200">
        <v>100</v>
      </c>
      <c r="AL175" s="196" t="s">
        <v>1456</v>
      </c>
      <c r="AM175" s="199">
        <v>0</v>
      </c>
      <c r="AN175" s="198" t="str">
        <f t="shared" si="3"/>
        <v xml:space="preserve">Felicitaciones </v>
      </c>
      <c r="AO175" s="201">
        <f t="shared" ca="1" si="17"/>
        <v>43700</v>
      </c>
      <c r="AP175" s="186" t="s">
        <v>1608</v>
      </c>
      <c r="AQ175" s="199" t="s">
        <v>1219</v>
      </c>
    </row>
    <row r="176" spans="1:43" ht="45" x14ac:dyDescent="0.25">
      <c r="A176" s="151">
        <f t="shared" si="20"/>
        <v>165</v>
      </c>
      <c r="B176" s="150" t="s">
        <v>386</v>
      </c>
      <c r="C176" s="150" t="s">
        <v>25</v>
      </c>
      <c r="D176" s="188" t="str">
        <f>IF(ISERROR(VLOOKUP(C176,Base!$C$2:$C$34,1,FALSE)),"error",LOOKUP(C176,Base!$C$2:$C$34,Base!$D$2:$D$34))</f>
        <v>Gestión con Valores para el Resultado</v>
      </c>
      <c r="E176" s="188" t="str">
        <f>IF(ISERROR(VLOOKUP(C176,Base!$C$2:$C$34,1,FALSE)),"error",LOOKUP(C176,Base!$C$2:$C$34,Base!$E$2:$E$34))</f>
        <v>Gobierno Digital /Seguridad Digital</v>
      </c>
      <c r="F176" s="188" t="str">
        <f>IF(ISERROR(VLOOKUP(C176,Base!$C$2:$C$34,1,FALSE)),"error",LOOKUP(C176,Base!$C$2:$C$34,Base!$F$2:$F$34))</f>
        <v>Plan de Acción / Plan Estratégico Tecnologías de la Información y las Comunicaciones-Plan de Tratamiento de Riesgos de Seguridad y Privacidad de la Información / Plan de Seguridad y Privacidad de la Información</v>
      </c>
      <c r="G176" s="188" t="str">
        <f>IF(ISERROR(VLOOKUP(C176,Base!$C$2:$C$34,1,FALSE)),"error",LOOKUP(C176,Base!$C$2:$C$34,Base!$G$2:$G$34))</f>
        <v>GA-Optimización de la gestión administrativa</v>
      </c>
      <c r="H176" s="188" t="str">
        <f>IF(ISERROR(VLOOKUP(C176,Base!$C$2:$C$34,1,FALSE)),"error",LOOKUP(C176,Base!$C$2:$C$34,Base!$H$2:$H$34))</f>
        <v>Fortalecer la gobernanza y gobernabilidad de la Institución, orientando los procesos de gestión hacia el incremento de las capacidades institucionales y la consolidación del clima organizacional</v>
      </c>
      <c r="I176" s="150" t="s">
        <v>208</v>
      </c>
      <c r="J176" s="75" t="s">
        <v>278</v>
      </c>
      <c r="K176" s="150" t="s">
        <v>73</v>
      </c>
      <c r="L176" s="181" t="s">
        <v>1595</v>
      </c>
      <c r="M176" s="182" t="s">
        <v>579</v>
      </c>
      <c r="N176" s="182" t="s">
        <v>580</v>
      </c>
      <c r="O176" s="182" t="s">
        <v>581</v>
      </c>
      <c r="P176" s="182" t="s">
        <v>582</v>
      </c>
      <c r="Q176" s="182" t="s">
        <v>583</v>
      </c>
      <c r="R176" s="182" t="s">
        <v>581</v>
      </c>
      <c r="S176" s="182"/>
      <c r="T176" s="182"/>
      <c r="U176" s="181" t="s">
        <v>1601</v>
      </c>
      <c r="V176" s="77" t="s">
        <v>135</v>
      </c>
      <c r="W176" s="184">
        <v>100</v>
      </c>
      <c r="X176" s="182"/>
      <c r="Y176" s="182"/>
      <c r="Z176" s="183"/>
      <c r="AA176" s="184"/>
      <c r="AB176" s="184"/>
      <c r="AC176" s="183"/>
      <c r="AD176" s="184"/>
      <c r="AE176" s="185"/>
      <c r="AF176" s="184"/>
      <c r="AG176" s="184"/>
      <c r="AH176" s="182"/>
      <c r="AI176" s="226">
        <v>1</v>
      </c>
      <c r="AJ176" s="200">
        <v>100</v>
      </c>
      <c r="AK176" s="200">
        <v>100</v>
      </c>
      <c r="AL176" s="196" t="s">
        <v>1456</v>
      </c>
      <c r="AM176" s="199">
        <v>0</v>
      </c>
      <c r="AN176" s="198" t="str">
        <f t="shared" si="3"/>
        <v xml:space="preserve">Felicitaciones </v>
      </c>
      <c r="AO176" s="201">
        <f t="shared" ca="1" si="17"/>
        <v>43700</v>
      </c>
      <c r="AP176" s="186" t="s">
        <v>1609</v>
      </c>
      <c r="AQ176" s="199" t="s">
        <v>1219</v>
      </c>
    </row>
    <row r="177" spans="1:43" ht="56.25" x14ac:dyDescent="0.25">
      <c r="A177" s="151">
        <f t="shared" si="20"/>
        <v>166</v>
      </c>
      <c r="B177" s="150" t="s">
        <v>386</v>
      </c>
      <c r="C177" s="150" t="s">
        <v>25</v>
      </c>
      <c r="D177" s="188" t="str">
        <f>IF(ISERROR(VLOOKUP(C177,Base!$C$2:$C$34,1,FALSE)),"error",LOOKUP(C177,Base!$C$2:$C$34,Base!$D$2:$D$34))</f>
        <v>Gestión con Valores para el Resultado</v>
      </c>
      <c r="E177" s="188" t="str">
        <f>IF(ISERROR(VLOOKUP(C177,Base!$C$2:$C$34,1,FALSE)),"error",LOOKUP(C177,Base!$C$2:$C$34,Base!$E$2:$E$34))</f>
        <v>Gobierno Digital /Seguridad Digital</v>
      </c>
      <c r="F177" s="188" t="str">
        <f>IF(ISERROR(VLOOKUP(C177,Base!$C$2:$C$34,1,FALSE)),"error",LOOKUP(C177,Base!$C$2:$C$34,Base!$F$2:$F$34))</f>
        <v>Plan de Acción / Plan Estratégico Tecnologías de la Información y las Comunicaciones-Plan de Tratamiento de Riesgos de Seguridad y Privacidad de la Información / Plan de Seguridad y Privacidad de la Información</v>
      </c>
      <c r="G177" s="188" t="str">
        <f>IF(ISERROR(VLOOKUP(C177,Base!$C$2:$C$34,1,FALSE)),"error",LOOKUP(C177,Base!$C$2:$C$34,Base!$G$2:$G$34))</f>
        <v>GA-Optimización de la gestión administrativa</v>
      </c>
      <c r="H177" s="188" t="str">
        <f>IF(ISERROR(VLOOKUP(C177,Base!$C$2:$C$34,1,FALSE)),"error",LOOKUP(C177,Base!$C$2:$C$34,Base!$H$2:$H$34))</f>
        <v>Fortalecer la gobernanza y gobernabilidad de la Institución, orientando los procesos de gestión hacia el incremento de las capacidades institucionales y la consolidación del clima organizacional</v>
      </c>
      <c r="I177" s="150" t="s">
        <v>208</v>
      </c>
      <c r="J177" s="75" t="s">
        <v>278</v>
      </c>
      <c r="K177" s="150" t="s">
        <v>73</v>
      </c>
      <c r="L177" s="181" t="s">
        <v>716</v>
      </c>
      <c r="M177" s="182" t="s">
        <v>579</v>
      </c>
      <c r="N177" s="182" t="s">
        <v>580</v>
      </c>
      <c r="O177" s="182" t="s">
        <v>581</v>
      </c>
      <c r="P177" s="182" t="s">
        <v>582</v>
      </c>
      <c r="Q177" s="182" t="s">
        <v>583</v>
      </c>
      <c r="R177" s="182" t="s">
        <v>581</v>
      </c>
      <c r="S177" s="182"/>
      <c r="T177" s="182"/>
      <c r="U177" s="181" t="s">
        <v>717</v>
      </c>
      <c r="V177" s="77" t="s">
        <v>135</v>
      </c>
      <c r="W177" s="184">
        <v>100</v>
      </c>
      <c r="X177" s="182"/>
      <c r="Y177" s="182"/>
      <c r="Z177" s="183"/>
      <c r="AA177" s="184"/>
      <c r="AB177" s="184"/>
      <c r="AC177" s="183"/>
      <c r="AD177" s="184"/>
      <c r="AE177" s="185"/>
      <c r="AF177" s="184"/>
      <c r="AG177" s="184"/>
      <c r="AH177" s="182"/>
      <c r="AI177" s="226">
        <v>1</v>
      </c>
      <c r="AJ177" s="200">
        <v>100</v>
      </c>
      <c r="AK177" s="200">
        <v>100</v>
      </c>
      <c r="AL177" s="196" t="s">
        <v>1456</v>
      </c>
      <c r="AM177" s="199">
        <v>0</v>
      </c>
      <c r="AN177" s="198" t="str">
        <f t="shared" si="3"/>
        <v xml:space="preserve">Felicitaciones </v>
      </c>
      <c r="AO177" s="201">
        <f t="shared" ca="1" si="17"/>
        <v>43700</v>
      </c>
      <c r="AP177" s="225" t="s">
        <v>1610</v>
      </c>
      <c r="AQ177" s="199" t="s">
        <v>1219</v>
      </c>
    </row>
    <row r="178" spans="1:43" ht="45" x14ac:dyDescent="0.25">
      <c r="A178" s="151">
        <f t="shared" si="20"/>
        <v>167</v>
      </c>
      <c r="B178" s="150" t="s">
        <v>386</v>
      </c>
      <c r="C178" s="150" t="s">
        <v>25</v>
      </c>
      <c r="D178" s="188" t="str">
        <f>IF(ISERROR(VLOOKUP(C178,Base!$C$2:$C$34,1,FALSE)),"error",LOOKUP(C178,Base!$C$2:$C$34,Base!$D$2:$D$34))</f>
        <v>Gestión con Valores para el Resultado</v>
      </c>
      <c r="E178" s="188" t="str">
        <f>IF(ISERROR(VLOOKUP(C178,Base!$C$2:$C$34,1,FALSE)),"error",LOOKUP(C178,Base!$C$2:$C$34,Base!$E$2:$E$34))</f>
        <v>Gobierno Digital /Seguridad Digital</v>
      </c>
      <c r="F178" s="188" t="str">
        <f>IF(ISERROR(VLOOKUP(C178,Base!$C$2:$C$34,1,FALSE)),"error",LOOKUP(C178,Base!$C$2:$C$34,Base!$F$2:$F$34))</f>
        <v>Plan de Acción / Plan Estratégico Tecnologías de la Información y las Comunicaciones-Plan de Tratamiento de Riesgos de Seguridad y Privacidad de la Información / Plan de Seguridad y Privacidad de la Información</v>
      </c>
      <c r="G178" s="188" t="str">
        <f>IF(ISERROR(VLOOKUP(C178,Base!$C$2:$C$34,1,FALSE)),"error",LOOKUP(C178,Base!$C$2:$C$34,Base!$G$2:$G$34))</f>
        <v>GA-Optimización de la gestión administrativa</v>
      </c>
      <c r="H178" s="188" t="str">
        <f>IF(ISERROR(VLOOKUP(C178,Base!$C$2:$C$34,1,FALSE)),"error",LOOKUP(C178,Base!$C$2:$C$34,Base!$H$2:$H$34))</f>
        <v>Fortalecer la gobernanza y gobernabilidad de la Institución, orientando los procesos de gestión hacia el incremento de las capacidades institucionales y la consolidación del clima organizacional</v>
      </c>
      <c r="I178" s="150" t="s">
        <v>208</v>
      </c>
      <c r="J178" s="75" t="s">
        <v>278</v>
      </c>
      <c r="K178" s="150" t="s">
        <v>73</v>
      </c>
      <c r="L178" s="181" t="s">
        <v>1596</v>
      </c>
      <c r="M178" s="182" t="s">
        <v>579</v>
      </c>
      <c r="N178" s="182" t="s">
        <v>580</v>
      </c>
      <c r="O178" s="182" t="s">
        <v>581</v>
      </c>
      <c r="P178" s="182" t="s">
        <v>582</v>
      </c>
      <c r="Q178" s="182" t="s">
        <v>583</v>
      </c>
      <c r="R178" s="182" t="s">
        <v>581</v>
      </c>
      <c r="S178" s="182"/>
      <c r="T178" s="182"/>
      <c r="U178" s="181" t="s">
        <v>1602</v>
      </c>
      <c r="V178" s="77" t="s">
        <v>1433</v>
      </c>
      <c r="W178" s="184">
        <v>1</v>
      </c>
      <c r="X178" s="182"/>
      <c r="Y178" s="182"/>
      <c r="Z178" s="183"/>
      <c r="AA178" s="184"/>
      <c r="AB178" s="184"/>
      <c r="AC178" s="183"/>
      <c r="AD178" s="184"/>
      <c r="AE178" s="185"/>
      <c r="AF178" s="184"/>
      <c r="AG178" s="184"/>
      <c r="AH178" s="182"/>
      <c r="AI178" s="186">
        <v>1</v>
      </c>
      <c r="AJ178" s="200">
        <v>100</v>
      </c>
      <c r="AK178" s="200">
        <v>100</v>
      </c>
      <c r="AL178" s="196" t="s">
        <v>1456</v>
      </c>
      <c r="AM178" s="199">
        <v>0</v>
      </c>
      <c r="AN178" s="198" t="str">
        <f t="shared" si="3"/>
        <v xml:space="preserve">Felicitaciones </v>
      </c>
      <c r="AO178" s="201">
        <f t="shared" ca="1" si="17"/>
        <v>43700</v>
      </c>
      <c r="AP178" s="225" t="s">
        <v>1611</v>
      </c>
      <c r="AQ178" s="199" t="s">
        <v>1219</v>
      </c>
    </row>
    <row r="179" spans="1:43" ht="45" x14ac:dyDescent="0.25">
      <c r="A179" s="151">
        <f t="shared" si="20"/>
        <v>168</v>
      </c>
      <c r="B179" s="150" t="s">
        <v>386</v>
      </c>
      <c r="C179" s="150" t="s">
        <v>25</v>
      </c>
      <c r="D179" s="188" t="str">
        <f>IF(ISERROR(VLOOKUP(C179,Base!$C$2:$C$34,1,FALSE)),"error",LOOKUP(C179,Base!$C$2:$C$34,Base!$D$2:$D$34))</f>
        <v>Gestión con Valores para el Resultado</v>
      </c>
      <c r="E179" s="188" t="str">
        <f>IF(ISERROR(VLOOKUP(C179,Base!$C$2:$C$34,1,FALSE)),"error",LOOKUP(C179,Base!$C$2:$C$34,Base!$E$2:$E$34))</f>
        <v>Gobierno Digital /Seguridad Digital</v>
      </c>
      <c r="F179" s="188" t="str">
        <f>IF(ISERROR(VLOOKUP(C179,Base!$C$2:$C$34,1,FALSE)),"error",LOOKUP(C179,Base!$C$2:$C$34,Base!$F$2:$F$34))</f>
        <v>Plan de Acción / Plan Estratégico Tecnologías de la Información y las Comunicaciones-Plan de Tratamiento de Riesgos de Seguridad y Privacidad de la Información / Plan de Seguridad y Privacidad de la Información</v>
      </c>
      <c r="G179" s="188" t="str">
        <f>IF(ISERROR(VLOOKUP(C179,Base!$C$2:$C$34,1,FALSE)),"error",LOOKUP(C179,Base!$C$2:$C$34,Base!$G$2:$G$34))</f>
        <v>GA-Optimización de la gestión administrativa</v>
      </c>
      <c r="H179" s="188" t="str">
        <f>IF(ISERROR(VLOOKUP(C179,Base!$C$2:$C$34,1,FALSE)),"error",LOOKUP(C179,Base!$C$2:$C$34,Base!$H$2:$H$34))</f>
        <v>Fortalecer la gobernanza y gobernabilidad de la Institución, orientando los procesos de gestión hacia el incremento de las capacidades institucionales y la consolidación del clima organizacional</v>
      </c>
      <c r="I179" s="150" t="s">
        <v>208</v>
      </c>
      <c r="J179" s="75" t="s">
        <v>276</v>
      </c>
      <c r="K179" s="150" t="s">
        <v>432</v>
      </c>
      <c r="L179" s="181" t="s">
        <v>964</v>
      </c>
      <c r="M179" s="182">
        <v>5</v>
      </c>
      <c r="N179" s="182">
        <v>7</v>
      </c>
      <c r="O179" s="182">
        <v>2018</v>
      </c>
      <c r="P179" s="182">
        <v>28</v>
      </c>
      <c r="Q179" s="182">
        <v>9</v>
      </c>
      <c r="R179" s="182">
        <v>2018</v>
      </c>
      <c r="S179" s="182"/>
      <c r="T179" s="182"/>
      <c r="U179" s="182" t="s">
        <v>965</v>
      </c>
      <c r="V179" s="77" t="s">
        <v>135</v>
      </c>
      <c r="W179" s="184">
        <v>50</v>
      </c>
      <c r="X179" s="185">
        <v>200000000</v>
      </c>
      <c r="Y179" s="182" t="s">
        <v>334</v>
      </c>
      <c r="Z179" s="183"/>
      <c r="AA179" s="184"/>
      <c r="AB179" s="184"/>
      <c r="AC179" s="183"/>
      <c r="AD179" s="184"/>
      <c r="AE179" s="185"/>
      <c r="AF179" s="184"/>
      <c r="AG179" s="184"/>
      <c r="AH179" s="182"/>
      <c r="AI179" s="186"/>
      <c r="AJ179" s="200"/>
      <c r="AK179" s="200"/>
      <c r="AL179" s="196"/>
      <c r="AM179" s="199" t="str">
        <f t="shared" ref="AM179:AM250" si="21">IF(AL179="","",AL179-T179)</f>
        <v/>
      </c>
      <c r="AN179" s="198" t="str">
        <f t="shared" si="3"/>
        <v/>
      </c>
      <c r="AO179" s="201">
        <f t="shared" ca="1" si="17"/>
        <v>43700</v>
      </c>
      <c r="AP179" s="186"/>
      <c r="AQ179" s="199"/>
    </row>
    <row r="180" spans="1:43" ht="45" x14ac:dyDescent="0.25">
      <c r="A180" s="151">
        <f t="shared" si="20"/>
        <v>169</v>
      </c>
      <c r="B180" s="150" t="s">
        <v>386</v>
      </c>
      <c r="C180" s="150" t="s">
        <v>25</v>
      </c>
      <c r="D180" s="188" t="str">
        <f>IF(ISERROR(VLOOKUP(C180,Base!$C$2:$C$34,1,FALSE)),"error",LOOKUP(C180,Base!$C$2:$C$34,Base!$D$2:$D$34))</f>
        <v>Gestión con Valores para el Resultado</v>
      </c>
      <c r="E180" s="188" t="str">
        <f>IF(ISERROR(VLOOKUP(C180,Base!$C$2:$C$34,1,FALSE)),"error",LOOKUP(C180,Base!$C$2:$C$34,Base!$E$2:$E$34))</f>
        <v>Gobierno Digital /Seguridad Digital</v>
      </c>
      <c r="F180" s="188" t="str">
        <f>IF(ISERROR(VLOOKUP(C180,Base!$C$2:$C$34,1,FALSE)),"error",LOOKUP(C180,Base!$C$2:$C$34,Base!$F$2:$F$34))</f>
        <v>Plan de Acción / Plan Estratégico Tecnologías de la Información y las Comunicaciones-Plan de Tratamiento de Riesgos de Seguridad y Privacidad de la Información / Plan de Seguridad y Privacidad de la Información</v>
      </c>
      <c r="G180" s="188" t="str">
        <f>IF(ISERROR(VLOOKUP(C180,Base!$C$2:$C$34,1,FALSE)),"error",LOOKUP(C180,Base!$C$2:$C$34,Base!$G$2:$G$34))</f>
        <v>GA-Optimización de la gestión administrativa</v>
      </c>
      <c r="H180" s="188" t="str">
        <f>IF(ISERROR(VLOOKUP(C180,Base!$C$2:$C$34,1,FALSE)),"error",LOOKUP(C180,Base!$C$2:$C$34,Base!$H$2:$H$34))</f>
        <v>Fortalecer la gobernanza y gobernabilidad de la Institución, orientando los procesos de gestión hacia el incremento de las capacidades institucionales y la consolidación del clima organizacional</v>
      </c>
      <c r="I180" s="150" t="s">
        <v>208</v>
      </c>
      <c r="J180" s="75" t="s">
        <v>278</v>
      </c>
      <c r="K180" s="150" t="s">
        <v>432</v>
      </c>
      <c r="L180" s="181" t="s">
        <v>966</v>
      </c>
      <c r="M180" s="182" t="s">
        <v>967</v>
      </c>
      <c r="N180" s="182" t="s">
        <v>968</v>
      </c>
      <c r="O180" s="182" t="s">
        <v>581</v>
      </c>
      <c r="P180" s="182" t="s">
        <v>588</v>
      </c>
      <c r="Q180" s="182" t="s">
        <v>969</v>
      </c>
      <c r="R180" s="182" t="s">
        <v>581</v>
      </c>
      <c r="S180" s="182"/>
      <c r="T180" s="182"/>
      <c r="U180" s="182" t="s">
        <v>970</v>
      </c>
      <c r="V180" s="77" t="s">
        <v>135</v>
      </c>
      <c r="W180" s="184">
        <v>50</v>
      </c>
      <c r="X180" s="185">
        <v>33000000</v>
      </c>
      <c r="Y180" s="182" t="s">
        <v>371</v>
      </c>
      <c r="Z180" s="183"/>
      <c r="AA180" s="184"/>
      <c r="AB180" s="184"/>
      <c r="AC180" s="183"/>
      <c r="AD180" s="184"/>
      <c r="AE180" s="185"/>
      <c r="AF180" s="184"/>
      <c r="AG180" s="184"/>
      <c r="AH180" s="182"/>
      <c r="AI180" s="186"/>
      <c r="AJ180" s="200"/>
      <c r="AK180" s="200"/>
      <c r="AL180" s="196"/>
      <c r="AM180" s="199" t="str">
        <f t="shared" si="21"/>
        <v/>
      </c>
      <c r="AN180" s="198" t="str">
        <f t="shared" si="3"/>
        <v/>
      </c>
      <c r="AO180" s="201">
        <f t="shared" ca="1" si="17"/>
        <v>43700</v>
      </c>
      <c r="AP180" s="186"/>
      <c r="AQ180" s="199"/>
    </row>
    <row r="181" spans="1:43" ht="45" x14ac:dyDescent="0.25">
      <c r="A181" s="151">
        <f t="shared" si="20"/>
        <v>170</v>
      </c>
      <c r="B181" s="150" t="s">
        <v>386</v>
      </c>
      <c r="C181" s="150" t="s">
        <v>25</v>
      </c>
      <c r="D181" s="188" t="str">
        <f>IF(ISERROR(VLOOKUP(C181,Base!$C$2:$C$34,1,FALSE)),"error",LOOKUP(C181,Base!$C$2:$C$34,Base!$D$2:$D$34))</f>
        <v>Gestión con Valores para el Resultado</v>
      </c>
      <c r="E181" s="188" t="str">
        <f>IF(ISERROR(VLOOKUP(C181,Base!$C$2:$C$34,1,FALSE)),"error",LOOKUP(C181,Base!$C$2:$C$34,Base!$E$2:$E$34))</f>
        <v>Gobierno Digital /Seguridad Digital</v>
      </c>
      <c r="F181" s="188" t="str">
        <f>IF(ISERROR(VLOOKUP(C181,Base!$C$2:$C$34,1,FALSE)),"error",LOOKUP(C181,Base!$C$2:$C$34,Base!$F$2:$F$34))</f>
        <v>Plan de Acción / Plan Estratégico Tecnologías de la Información y las Comunicaciones-Plan de Tratamiento de Riesgos de Seguridad y Privacidad de la Información / Plan de Seguridad y Privacidad de la Información</v>
      </c>
      <c r="G181" s="188" t="str">
        <f>IF(ISERROR(VLOOKUP(C181,Base!$C$2:$C$34,1,FALSE)),"error",LOOKUP(C181,Base!$C$2:$C$34,Base!$G$2:$G$34))</f>
        <v>GA-Optimización de la gestión administrativa</v>
      </c>
      <c r="H181" s="188" t="str">
        <f>IF(ISERROR(VLOOKUP(C181,Base!$C$2:$C$34,1,FALSE)),"error",LOOKUP(C181,Base!$C$2:$C$34,Base!$H$2:$H$34))</f>
        <v>Fortalecer la gobernanza y gobernabilidad de la Institución, orientando los procesos de gestión hacia el incremento de las capacidades institucionales y la consolidación del clima organizacional</v>
      </c>
      <c r="I181" s="150" t="s">
        <v>208</v>
      </c>
      <c r="J181" s="75" t="s">
        <v>276</v>
      </c>
      <c r="K181" s="150" t="s">
        <v>432</v>
      </c>
      <c r="L181" s="181" t="s">
        <v>971</v>
      </c>
      <c r="M181" s="182" t="s">
        <v>967</v>
      </c>
      <c r="N181" s="182" t="s">
        <v>968</v>
      </c>
      <c r="O181" s="182" t="s">
        <v>581</v>
      </c>
      <c r="P181" s="182" t="s">
        <v>602</v>
      </c>
      <c r="Q181" s="182" t="s">
        <v>956</v>
      </c>
      <c r="R181" s="182" t="s">
        <v>581</v>
      </c>
      <c r="S181" s="182"/>
      <c r="T181" s="182"/>
      <c r="U181" s="182" t="s">
        <v>972</v>
      </c>
      <c r="V181" s="77" t="s">
        <v>135</v>
      </c>
      <c r="W181" s="184">
        <v>100</v>
      </c>
      <c r="X181" s="185">
        <v>28080000</v>
      </c>
      <c r="Y181" s="182" t="s">
        <v>364</v>
      </c>
      <c r="Z181" s="183"/>
      <c r="AA181" s="184"/>
      <c r="AB181" s="184"/>
      <c r="AC181" s="183"/>
      <c r="AD181" s="184"/>
      <c r="AE181" s="185"/>
      <c r="AF181" s="184"/>
      <c r="AG181" s="184"/>
      <c r="AH181" s="182"/>
      <c r="AI181" s="186"/>
      <c r="AJ181" s="200"/>
      <c r="AK181" s="200"/>
      <c r="AL181" s="196"/>
      <c r="AM181" s="199" t="str">
        <f t="shared" si="21"/>
        <v/>
      </c>
      <c r="AN181" s="198" t="str">
        <f t="shared" si="3"/>
        <v/>
      </c>
      <c r="AO181" s="201">
        <f t="shared" ca="1" si="17"/>
        <v>43700</v>
      </c>
      <c r="AP181" s="186"/>
      <c r="AQ181" s="199"/>
    </row>
    <row r="182" spans="1:43" ht="45" x14ac:dyDescent="0.25">
      <c r="A182" s="151">
        <f t="shared" si="20"/>
        <v>171</v>
      </c>
      <c r="B182" s="150" t="s">
        <v>386</v>
      </c>
      <c r="C182" s="150" t="s">
        <v>25</v>
      </c>
      <c r="D182" s="188" t="str">
        <f>IF(ISERROR(VLOOKUP(C182,Base!$C$2:$C$34,1,FALSE)),"error",LOOKUP(C182,Base!$C$2:$C$34,Base!$D$2:$D$34))</f>
        <v>Gestión con Valores para el Resultado</v>
      </c>
      <c r="E182" s="188" t="str">
        <f>IF(ISERROR(VLOOKUP(C182,Base!$C$2:$C$34,1,FALSE)),"error",LOOKUP(C182,Base!$C$2:$C$34,Base!$E$2:$E$34))</f>
        <v>Gobierno Digital /Seguridad Digital</v>
      </c>
      <c r="F182" s="188" t="str">
        <f>IF(ISERROR(VLOOKUP(C182,Base!$C$2:$C$34,1,FALSE)),"error",LOOKUP(C182,Base!$C$2:$C$34,Base!$F$2:$F$34))</f>
        <v>Plan de Acción / Plan Estratégico Tecnologías de la Información y las Comunicaciones-Plan de Tratamiento de Riesgos de Seguridad y Privacidad de la Información / Plan de Seguridad y Privacidad de la Información</v>
      </c>
      <c r="G182" s="188" t="str">
        <f>IF(ISERROR(VLOOKUP(C182,Base!$C$2:$C$34,1,FALSE)),"error",LOOKUP(C182,Base!$C$2:$C$34,Base!$G$2:$G$34))</f>
        <v>GA-Optimización de la gestión administrativa</v>
      </c>
      <c r="H182" s="188" t="str">
        <f>IF(ISERROR(VLOOKUP(C182,Base!$C$2:$C$34,1,FALSE)),"error",LOOKUP(C182,Base!$C$2:$C$34,Base!$H$2:$H$34))</f>
        <v>Fortalecer la gobernanza y gobernabilidad de la Institución, orientando los procesos de gestión hacia el incremento de las capacidades institucionales y la consolidación del clima organizacional</v>
      </c>
      <c r="I182" s="150" t="s">
        <v>208</v>
      </c>
      <c r="J182" s="75" t="s">
        <v>276</v>
      </c>
      <c r="K182" s="150" t="s">
        <v>432</v>
      </c>
      <c r="L182" s="181" t="s">
        <v>973</v>
      </c>
      <c r="M182" s="182" t="s">
        <v>967</v>
      </c>
      <c r="N182" s="182" t="s">
        <v>968</v>
      </c>
      <c r="O182" s="182" t="s">
        <v>581</v>
      </c>
      <c r="P182" s="182" t="s">
        <v>602</v>
      </c>
      <c r="Q182" s="182" t="s">
        <v>956</v>
      </c>
      <c r="R182" s="182" t="s">
        <v>581</v>
      </c>
      <c r="S182" s="182"/>
      <c r="T182" s="182"/>
      <c r="U182" s="182" t="s">
        <v>974</v>
      </c>
      <c r="V182" s="77" t="s">
        <v>135</v>
      </c>
      <c r="W182" s="184">
        <v>100</v>
      </c>
      <c r="X182" s="185">
        <v>20813100</v>
      </c>
      <c r="Y182" s="182" t="s">
        <v>371</v>
      </c>
      <c r="Z182" s="183"/>
      <c r="AA182" s="184"/>
      <c r="AB182" s="184"/>
      <c r="AC182" s="183"/>
      <c r="AD182" s="184"/>
      <c r="AE182" s="185"/>
      <c r="AF182" s="184"/>
      <c r="AG182" s="184"/>
      <c r="AH182" s="182"/>
      <c r="AI182" s="186"/>
      <c r="AJ182" s="200"/>
      <c r="AK182" s="200"/>
      <c r="AL182" s="196"/>
      <c r="AM182" s="199" t="str">
        <f t="shared" si="21"/>
        <v/>
      </c>
      <c r="AN182" s="198" t="str">
        <f t="shared" si="3"/>
        <v/>
      </c>
      <c r="AO182" s="201">
        <f t="shared" ca="1" si="17"/>
        <v>43700</v>
      </c>
      <c r="AP182" s="186"/>
      <c r="AQ182" s="199"/>
    </row>
    <row r="183" spans="1:43" ht="45" x14ac:dyDescent="0.25">
      <c r="A183" s="151">
        <f t="shared" si="20"/>
        <v>172</v>
      </c>
      <c r="B183" s="150" t="s">
        <v>386</v>
      </c>
      <c r="C183" s="150" t="s">
        <v>25</v>
      </c>
      <c r="D183" s="188" t="str">
        <f>IF(ISERROR(VLOOKUP(C183,Base!$C$2:$C$34,1,FALSE)),"error",LOOKUP(C183,Base!$C$2:$C$34,Base!$D$2:$D$34))</f>
        <v>Gestión con Valores para el Resultado</v>
      </c>
      <c r="E183" s="188" t="str">
        <f>IF(ISERROR(VLOOKUP(C183,Base!$C$2:$C$34,1,FALSE)),"error",LOOKUP(C183,Base!$C$2:$C$34,Base!$E$2:$E$34))</f>
        <v>Gobierno Digital /Seguridad Digital</v>
      </c>
      <c r="F183" s="188" t="str">
        <f>IF(ISERROR(VLOOKUP(C183,Base!$C$2:$C$34,1,FALSE)),"error",LOOKUP(C183,Base!$C$2:$C$34,Base!$F$2:$F$34))</f>
        <v>Plan de Acción / Plan Estratégico Tecnologías de la Información y las Comunicaciones-Plan de Tratamiento de Riesgos de Seguridad y Privacidad de la Información / Plan de Seguridad y Privacidad de la Información</v>
      </c>
      <c r="G183" s="188" t="str">
        <f>IF(ISERROR(VLOOKUP(C183,Base!$C$2:$C$34,1,FALSE)),"error",LOOKUP(C183,Base!$C$2:$C$34,Base!$G$2:$G$34))</f>
        <v>GA-Optimización de la gestión administrativa</v>
      </c>
      <c r="H183" s="188" t="str">
        <f>IF(ISERROR(VLOOKUP(C183,Base!$C$2:$C$34,1,FALSE)),"error",LOOKUP(C183,Base!$C$2:$C$34,Base!$H$2:$H$34))</f>
        <v>Fortalecer la gobernanza y gobernabilidad de la Institución, orientando los procesos de gestión hacia el incremento de las capacidades institucionales y la consolidación del clima organizacional</v>
      </c>
      <c r="I183" s="150" t="s">
        <v>208</v>
      </c>
      <c r="J183" s="75" t="s">
        <v>277</v>
      </c>
      <c r="K183" s="150" t="s">
        <v>432</v>
      </c>
      <c r="L183" s="181" t="s">
        <v>975</v>
      </c>
      <c r="M183" s="182" t="s">
        <v>976</v>
      </c>
      <c r="N183" s="182" t="s">
        <v>955</v>
      </c>
      <c r="O183" s="182" t="s">
        <v>581</v>
      </c>
      <c r="P183" s="182" t="s">
        <v>582</v>
      </c>
      <c r="Q183" s="182" t="s">
        <v>583</v>
      </c>
      <c r="R183" s="182" t="s">
        <v>581</v>
      </c>
      <c r="S183" s="182"/>
      <c r="T183" s="182"/>
      <c r="U183" s="182" t="s">
        <v>977</v>
      </c>
      <c r="V183" s="77" t="s">
        <v>135</v>
      </c>
      <c r="W183" s="184">
        <v>100</v>
      </c>
      <c r="X183" s="185">
        <v>32986800</v>
      </c>
      <c r="Y183" s="182" t="s">
        <v>125</v>
      </c>
      <c r="Z183" s="183"/>
      <c r="AA183" s="184"/>
      <c r="AB183" s="184"/>
      <c r="AC183" s="183"/>
      <c r="AD183" s="184"/>
      <c r="AE183" s="185"/>
      <c r="AF183" s="184"/>
      <c r="AG183" s="184"/>
      <c r="AH183" s="182"/>
      <c r="AI183" s="186"/>
      <c r="AJ183" s="200"/>
      <c r="AK183" s="200"/>
      <c r="AL183" s="196"/>
      <c r="AM183" s="199" t="str">
        <f t="shared" si="21"/>
        <v/>
      </c>
      <c r="AN183" s="198" t="str">
        <f t="shared" si="3"/>
        <v/>
      </c>
      <c r="AO183" s="201">
        <f t="shared" ca="1" si="17"/>
        <v>43700</v>
      </c>
      <c r="AP183" s="186"/>
      <c r="AQ183" s="199"/>
    </row>
    <row r="184" spans="1:43" ht="45" x14ac:dyDescent="0.25">
      <c r="A184" s="151">
        <f t="shared" si="20"/>
        <v>173</v>
      </c>
      <c r="B184" s="150" t="s">
        <v>386</v>
      </c>
      <c r="C184" s="150" t="s">
        <v>25</v>
      </c>
      <c r="D184" s="188" t="str">
        <f>IF(ISERROR(VLOOKUP(C184,Base!$C$2:$C$34,1,FALSE)),"error",LOOKUP(C184,Base!$C$2:$C$34,Base!$D$2:$D$34))</f>
        <v>Gestión con Valores para el Resultado</v>
      </c>
      <c r="E184" s="188" t="str">
        <f>IF(ISERROR(VLOOKUP(C184,Base!$C$2:$C$34,1,FALSE)),"error",LOOKUP(C184,Base!$C$2:$C$34,Base!$E$2:$E$34))</f>
        <v>Gobierno Digital /Seguridad Digital</v>
      </c>
      <c r="F184" s="188" t="str">
        <f>IF(ISERROR(VLOOKUP(C184,Base!$C$2:$C$34,1,FALSE)),"error",LOOKUP(C184,Base!$C$2:$C$34,Base!$F$2:$F$34))</f>
        <v>Plan de Acción / Plan Estratégico Tecnologías de la Información y las Comunicaciones-Plan de Tratamiento de Riesgos de Seguridad y Privacidad de la Información / Plan de Seguridad y Privacidad de la Información</v>
      </c>
      <c r="G184" s="188" t="str">
        <f>IF(ISERROR(VLOOKUP(C184,Base!$C$2:$C$34,1,FALSE)),"error",LOOKUP(C184,Base!$C$2:$C$34,Base!$G$2:$G$34))</f>
        <v>GA-Optimización de la gestión administrativa</v>
      </c>
      <c r="H184" s="188" t="str">
        <f>IF(ISERROR(VLOOKUP(C184,Base!$C$2:$C$34,1,FALSE)),"error",LOOKUP(C184,Base!$C$2:$C$34,Base!$H$2:$H$34))</f>
        <v>Fortalecer la gobernanza y gobernabilidad de la Institución, orientando los procesos de gestión hacia el incremento de las capacidades institucionales y la consolidación del clima organizacional</v>
      </c>
      <c r="I184" s="150" t="s">
        <v>208</v>
      </c>
      <c r="J184" s="75" t="s">
        <v>277</v>
      </c>
      <c r="K184" s="150" t="s">
        <v>432</v>
      </c>
      <c r="L184" s="181" t="s">
        <v>708</v>
      </c>
      <c r="M184" s="182" t="s">
        <v>976</v>
      </c>
      <c r="N184" s="182" t="s">
        <v>955</v>
      </c>
      <c r="O184" s="182" t="s">
        <v>581</v>
      </c>
      <c r="P184" s="182" t="s">
        <v>582</v>
      </c>
      <c r="Q184" s="182" t="s">
        <v>583</v>
      </c>
      <c r="R184" s="182" t="s">
        <v>581</v>
      </c>
      <c r="S184" s="182"/>
      <c r="T184" s="182"/>
      <c r="U184" s="182" t="s">
        <v>978</v>
      </c>
      <c r="V184" s="77" t="s">
        <v>135</v>
      </c>
      <c r="W184" s="184">
        <v>100</v>
      </c>
      <c r="X184" s="185">
        <v>88956000</v>
      </c>
      <c r="Y184" s="182" t="s">
        <v>330</v>
      </c>
      <c r="Z184" s="183"/>
      <c r="AA184" s="184"/>
      <c r="AB184" s="184"/>
      <c r="AC184" s="183"/>
      <c r="AD184" s="184"/>
      <c r="AE184" s="185"/>
      <c r="AF184" s="184"/>
      <c r="AG184" s="184"/>
      <c r="AH184" s="182"/>
      <c r="AI184" s="186"/>
      <c r="AJ184" s="200"/>
      <c r="AK184" s="200"/>
      <c r="AL184" s="196"/>
      <c r="AM184" s="199" t="str">
        <f t="shared" si="21"/>
        <v/>
      </c>
      <c r="AN184" s="198" t="str">
        <f t="shared" si="3"/>
        <v/>
      </c>
      <c r="AO184" s="201">
        <f t="shared" ca="1" si="17"/>
        <v>43700</v>
      </c>
      <c r="AP184" s="186"/>
      <c r="AQ184" s="199"/>
    </row>
    <row r="185" spans="1:43" ht="45" x14ac:dyDescent="0.25">
      <c r="A185" s="151">
        <f t="shared" si="20"/>
        <v>174</v>
      </c>
      <c r="B185" s="150" t="s">
        <v>386</v>
      </c>
      <c r="C185" s="150" t="s">
        <v>25</v>
      </c>
      <c r="D185" s="188" t="str">
        <f>IF(ISERROR(VLOOKUP(C185,Base!$C$2:$C$34,1,FALSE)),"error",LOOKUP(C185,Base!$C$2:$C$34,Base!$D$2:$D$34))</f>
        <v>Gestión con Valores para el Resultado</v>
      </c>
      <c r="E185" s="188" t="str">
        <f>IF(ISERROR(VLOOKUP(C185,Base!$C$2:$C$34,1,FALSE)),"error",LOOKUP(C185,Base!$C$2:$C$34,Base!$E$2:$E$34))</f>
        <v>Gobierno Digital /Seguridad Digital</v>
      </c>
      <c r="F185" s="188" t="str">
        <f>IF(ISERROR(VLOOKUP(C185,Base!$C$2:$C$34,1,FALSE)),"error",LOOKUP(C185,Base!$C$2:$C$34,Base!$F$2:$F$34))</f>
        <v>Plan de Acción / Plan Estratégico Tecnologías de la Información y las Comunicaciones-Plan de Tratamiento de Riesgos de Seguridad y Privacidad de la Información / Plan de Seguridad y Privacidad de la Información</v>
      </c>
      <c r="G185" s="188" t="str">
        <f>IF(ISERROR(VLOOKUP(C185,Base!$C$2:$C$34,1,FALSE)),"error",LOOKUP(C185,Base!$C$2:$C$34,Base!$G$2:$G$34))</f>
        <v>GA-Optimización de la gestión administrativa</v>
      </c>
      <c r="H185" s="188" t="str">
        <f>IF(ISERROR(VLOOKUP(C185,Base!$C$2:$C$34,1,FALSE)),"error",LOOKUP(C185,Base!$C$2:$C$34,Base!$H$2:$H$34))</f>
        <v>Fortalecer la gobernanza y gobernabilidad de la Institución, orientando los procesos de gestión hacia el incremento de las capacidades institucionales y la consolidación del clima organizacional</v>
      </c>
      <c r="I185" s="150" t="s">
        <v>208</v>
      </c>
      <c r="J185" s="75" t="s">
        <v>277</v>
      </c>
      <c r="K185" s="150" t="s">
        <v>432</v>
      </c>
      <c r="L185" s="181" t="s">
        <v>979</v>
      </c>
      <c r="M185" s="182" t="s">
        <v>967</v>
      </c>
      <c r="N185" s="182" t="s">
        <v>968</v>
      </c>
      <c r="O185" s="182" t="s">
        <v>581</v>
      </c>
      <c r="P185" s="182" t="s">
        <v>602</v>
      </c>
      <c r="Q185" s="182" t="s">
        <v>968</v>
      </c>
      <c r="R185" s="182" t="s">
        <v>581</v>
      </c>
      <c r="S185" s="182"/>
      <c r="T185" s="182"/>
      <c r="U185" s="182" t="s">
        <v>980</v>
      </c>
      <c r="V185" s="77" t="s">
        <v>135</v>
      </c>
      <c r="W185" s="184">
        <v>100</v>
      </c>
      <c r="X185" s="185">
        <v>952000</v>
      </c>
      <c r="Y185" s="182" t="s">
        <v>334</v>
      </c>
      <c r="Z185" s="183"/>
      <c r="AA185" s="184"/>
      <c r="AB185" s="184"/>
      <c r="AC185" s="183"/>
      <c r="AD185" s="184"/>
      <c r="AE185" s="185"/>
      <c r="AF185" s="184"/>
      <c r="AG185" s="184"/>
      <c r="AH185" s="182"/>
      <c r="AI185" s="186"/>
      <c r="AJ185" s="200"/>
      <c r="AK185" s="200"/>
      <c r="AL185" s="196"/>
      <c r="AM185" s="199" t="str">
        <f t="shared" si="21"/>
        <v/>
      </c>
      <c r="AN185" s="198" t="str">
        <f t="shared" si="3"/>
        <v/>
      </c>
      <c r="AO185" s="201">
        <f t="shared" ca="1" si="17"/>
        <v>43700</v>
      </c>
      <c r="AP185" s="186"/>
      <c r="AQ185" s="199"/>
    </row>
    <row r="186" spans="1:43" ht="45" x14ac:dyDescent="0.25">
      <c r="A186" s="151">
        <f t="shared" si="20"/>
        <v>175</v>
      </c>
      <c r="B186" s="150" t="s">
        <v>386</v>
      </c>
      <c r="C186" s="150" t="s">
        <v>25</v>
      </c>
      <c r="D186" s="188" t="str">
        <f>IF(ISERROR(VLOOKUP(C186,Base!$C$2:$C$34,1,FALSE)),"error",LOOKUP(C186,Base!$C$2:$C$34,Base!$D$2:$D$34))</f>
        <v>Gestión con Valores para el Resultado</v>
      </c>
      <c r="E186" s="188" t="str">
        <f>IF(ISERROR(VLOOKUP(C186,Base!$C$2:$C$34,1,FALSE)),"error",LOOKUP(C186,Base!$C$2:$C$34,Base!$E$2:$E$34))</f>
        <v>Gobierno Digital /Seguridad Digital</v>
      </c>
      <c r="F186" s="188" t="str">
        <f>IF(ISERROR(VLOOKUP(C186,Base!$C$2:$C$34,1,FALSE)),"error",LOOKUP(C186,Base!$C$2:$C$34,Base!$F$2:$F$34))</f>
        <v>Plan de Acción / Plan Estratégico Tecnologías de la Información y las Comunicaciones-Plan de Tratamiento de Riesgos de Seguridad y Privacidad de la Información / Plan de Seguridad y Privacidad de la Información</v>
      </c>
      <c r="G186" s="188" t="str">
        <f>IF(ISERROR(VLOOKUP(C186,Base!$C$2:$C$34,1,FALSE)),"error",LOOKUP(C186,Base!$C$2:$C$34,Base!$G$2:$G$34))</f>
        <v>GA-Optimización de la gestión administrativa</v>
      </c>
      <c r="H186" s="188" t="str">
        <f>IF(ISERROR(VLOOKUP(C186,Base!$C$2:$C$34,1,FALSE)),"error",LOOKUP(C186,Base!$C$2:$C$34,Base!$H$2:$H$34))</f>
        <v>Fortalecer la gobernanza y gobernabilidad de la Institución, orientando los procesos de gestión hacia el incremento de las capacidades institucionales y la consolidación del clima organizacional</v>
      </c>
      <c r="I186" s="150" t="s">
        <v>208</v>
      </c>
      <c r="J186" s="75" t="s">
        <v>277</v>
      </c>
      <c r="K186" s="150" t="s">
        <v>432</v>
      </c>
      <c r="L186" s="181" t="s">
        <v>981</v>
      </c>
      <c r="M186" s="182" t="s">
        <v>967</v>
      </c>
      <c r="N186" s="182" t="s">
        <v>968</v>
      </c>
      <c r="O186" s="182" t="s">
        <v>581</v>
      </c>
      <c r="P186" s="182" t="s">
        <v>591</v>
      </c>
      <c r="Q186" s="182" t="s">
        <v>956</v>
      </c>
      <c r="R186" s="182" t="s">
        <v>581</v>
      </c>
      <c r="S186" s="182"/>
      <c r="T186" s="182"/>
      <c r="U186" s="182" t="s">
        <v>982</v>
      </c>
      <c r="V186" s="77" t="s">
        <v>135</v>
      </c>
      <c r="W186" s="184">
        <v>50</v>
      </c>
      <c r="X186" s="185">
        <v>1200000</v>
      </c>
      <c r="Y186" s="182" t="s">
        <v>125</v>
      </c>
      <c r="Z186" s="183"/>
      <c r="AA186" s="184"/>
      <c r="AB186" s="184"/>
      <c r="AC186" s="183"/>
      <c r="AD186" s="184"/>
      <c r="AE186" s="185"/>
      <c r="AF186" s="184"/>
      <c r="AG186" s="184"/>
      <c r="AH186" s="182"/>
      <c r="AI186" s="186"/>
      <c r="AJ186" s="200"/>
      <c r="AK186" s="200"/>
      <c r="AL186" s="196"/>
      <c r="AM186" s="199" t="str">
        <f t="shared" si="21"/>
        <v/>
      </c>
      <c r="AN186" s="198" t="str">
        <f t="shared" si="3"/>
        <v/>
      </c>
      <c r="AO186" s="201">
        <f t="shared" ca="1" si="17"/>
        <v>43700</v>
      </c>
      <c r="AP186" s="186"/>
      <c r="AQ186" s="199"/>
    </row>
    <row r="187" spans="1:43" ht="45" x14ac:dyDescent="0.25">
      <c r="A187" s="151">
        <f t="shared" si="20"/>
        <v>176</v>
      </c>
      <c r="B187" s="150" t="s">
        <v>386</v>
      </c>
      <c r="C187" s="150" t="s">
        <v>25</v>
      </c>
      <c r="D187" s="188" t="str">
        <f>IF(ISERROR(VLOOKUP(C187,Base!$C$2:$C$34,1,FALSE)),"error",LOOKUP(C187,Base!$C$2:$C$34,Base!$D$2:$D$34))</f>
        <v>Gestión con Valores para el Resultado</v>
      </c>
      <c r="E187" s="188" t="str">
        <f>IF(ISERROR(VLOOKUP(C187,Base!$C$2:$C$34,1,FALSE)),"error",LOOKUP(C187,Base!$C$2:$C$34,Base!$E$2:$E$34))</f>
        <v>Gobierno Digital /Seguridad Digital</v>
      </c>
      <c r="F187" s="188" t="str">
        <f>IF(ISERROR(VLOOKUP(C187,Base!$C$2:$C$34,1,FALSE)),"error",LOOKUP(C187,Base!$C$2:$C$34,Base!$F$2:$F$34))</f>
        <v>Plan de Acción / Plan Estratégico Tecnologías de la Información y las Comunicaciones-Plan de Tratamiento de Riesgos de Seguridad y Privacidad de la Información / Plan de Seguridad y Privacidad de la Información</v>
      </c>
      <c r="G187" s="188" t="str">
        <f>IF(ISERROR(VLOOKUP(C187,Base!$C$2:$C$34,1,FALSE)),"error",LOOKUP(C187,Base!$C$2:$C$34,Base!$G$2:$G$34))</f>
        <v>GA-Optimización de la gestión administrativa</v>
      </c>
      <c r="H187" s="188" t="str">
        <f>IF(ISERROR(VLOOKUP(C187,Base!$C$2:$C$34,1,FALSE)),"error",LOOKUP(C187,Base!$C$2:$C$34,Base!$H$2:$H$34))</f>
        <v>Fortalecer la gobernanza y gobernabilidad de la Institución, orientando los procesos de gestión hacia el incremento de las capacidades institucionales y la consolidación del clima organizacional</v>
      </c>
      <c r="I187" s="150" t="s">
        <v>208</v>
      </c>
      <c r="J187" s="75" t="s">
        <v>277</v>
      </c>
      <c r="K187" s="150" t="s">
        <v>432</v>
      </c>
      <c r="L187" s="181" t="s">
        <v>983</v>
      </c>
      <c r="M187" s="182" t="s">
        <v>967</v>
      </c>
      <c r="N187" s="182" t="s">
        <v>968</v>
      </c>
      <c r="O187" s="182" t="s">
        <v>581</v>
      </c>
      <c r="P187" s="182" t="s">
        <v>591</v>
      </c>
      <c r="Q187" s="182" t="s">
        <v>969</v>
      </c>
      <c r="R187" s="182" t="s">
        <v>581</v>
      </c>
      <c r="S187" s="182"/>
      <c r="T187" s="182"/>
      <c r="U187" s="182" t="s">
        <v>984</v>
      </c>
      <c r="V187" s="77" t="s">
        <v>135</v>
      </c>
      <c r="W187" s="184">
        <v>30</v>
      </c>
      <c r="X187" s="185">
        <v>100000000</v>
      </c>
      <c r="Y187" s="182" t="s">
        <v>330</v>
      </c>
      <c r="Z187" s="183"/>
      <c r="AA187" s="184"/>
      <c r="AB187" s="184"/>
      <c r="AC187" s="183"/>
      <c r="AD187" s="184"/>
      <c r="AE187" s="185"/>
      <c r="AF187" s="184"/>
      <c r="AG187" s="184"/>
      <c r="AH187" s="182"/>
      <c r="AI187" s="186"/>
      <c r="AJ187" s="200"/>
      <c r="AK187" s="200"/>
      <c r="AL187" s="196"/>
      <c r="AM187" s="199" t="str">
        <f t="shared" si="21"/>
        <v/>
      </c>
      <c r="AN187" s="198" t="str">
        <f t="shared" si="3"/>
        <v/>
      </c>
      <c r="AO187" s="201">
        <f t="shared" ca="1" si="17"/>
        <v>43700</v>
      </c>
      <c r="AP187" s="186"/>
      <c r="AQ187" s="199"/>
    </row>
    <row r="188" spans="1:43" ht="45" x14ac:dyDescent="0.25">
      <c r="A188" s="151">
        <f t="shared" si="20"/>
        <v>177</v>
      </c>
      <c r="B188" s="150" t="s">
        <v>386</v>
      </c>
      <c r="C188" s="150" t="s">
        <v>25</v>
      </c>
      <c r="D188" s="188" t="str">
        <f>IF(ISERROR(VLOOKUP(C188,Base!$C$2:$C$34,1,FALSE)),"error",LOOKUP(C188,Base!$C$2:$C$34,Base!$D$2:$D$34))</f>
        <v>Gestión con Valores para el Resultado</v>
      </c>
      <c r="E188" s="188" t="str">
        <f>IF(ISERROR(VLOOKUP(C188,Base!$C$2:$C$34,1,FALSE)),"error",LOOKUP(C188,Base!$C$2:$C$34,Base!$E$2:$E$34))</f>
        <v>Gobierno Digital /Seguridad Digital</v>
      </c>
      <c r="F188" s="188" t="str">
        <f>IF(ISERROR(VLOOKUP(C188,Base!$C$2:$C$34,1,FALSE)),"error",LOOKUP(C188,Base!$C$2:$C$34,Base!$F$2:$F$34))</f>
        <v>Plan de Acción / Plan Estratégico Tecnologías de la Información y las Comunicaciones-Plan de Tratamiento de Riesgos de Seguridad y Privacidad de la Información / Plan de Seguridad y Privacidad de la Información</v>
      </c>
      <c r="G188" s="188" t="str">
        <f>IF(ISERROR(VLOOKUP(C188,Base!$C$2:$C$34,1,FALSE)),"error",LOOKUP(C188,Base!$C$2:$C$34,Base!$G$2:$G$34))</f>
        <v>GA-Optimización de la gestión administrativa</v>
      </c>
      <c r="H188" s="188" t="str">
        <f>IF(ISERROR(VLOOKUP(C188,Base!$C$2:$C$34,1,FALSE)),"error",LOOKUP(C188,Base!$C$2:$C$34,Base!$H$2:$H$34))</f>
        <v>Fortalecer la gobernanza y gobernabilidad de la Institución, orientando los procesos de gestión hacia el incremento de las capacidades institucionales y la consolidación del clima organizacional</v>
      </c>
      <c r="I188" s="150" t="s">
        <v>208</v>
      </c>
      <c r="J188" s="75" t="s">
        <v>226</v>
      </c>
      <c r="K188" s="150" t="s">
        <v>432</v>
      </c>
      <c r="L188" s="181" t="s">
        <v>985</v>
      </c>
      <c r="M188" s="182" t="s">
        <v>967</v>
      </c>
      <c r="N188" s="182" t="s">
        <v>968</v>
      </c>
      <c r="O188" s="182" t="s">
        <v>581</v>
      </c>
      <c r="P188" s="182" t="s">
        <v>582</v>
      </c>
      <c r="Q188" s="182" t="s">
        <v>956</v>
      </c>
      <c r="R188" s="182" t="s">
        <v>581</v>
      </c>
      <c r="S188" s="182"/>
      <c r="T188" s="182"/>
      <c r="U188" s="182" t="s">
        <v>986</v>
      </c>
      <c r="V188" s="77" t="s">
        <v>135</v>
      </c>
      <c r="W188" s="184">
        <v>50</v>
      </c>
      <c r="X188" s="185">
        <v>72000000</v>
      </c>
      <c r="Y188" s="182" t="s">
        <v>330</v>
      </c>
      <c r="Z188" s="183"/>
      <c r="AA188" s="184"/>
      <c r="AB188" s="184"/>
      <c r="AC188" s="183"/>
      <c r="AD188" s="184"/>
      <c r="AE188" s="185"/>
      <c r="AF188" s="184"/>
      <c r="AG188" s="184"/>
      <c r="AH188" s="182"/>
      <c r="AI188" s="186"/>
      <c r="AJ188" s="200"/>
      <c r="AK188" s="200"/>
      <c r="AL188" s="196"/>
      <c r="AM188" s="199" t="str">
        <f t="shared" si="21"/>
        <v/>
      </c>
      <c r="AN188" s="198" t="str">
        <f t="shared" si="3"/>
        <v/>
      </c>
      <c r="AO188" s="201">
        <f t="shared" ca="1" si="17"/>
        <v>43700</v>
      </c>
      <c r="AP188" s="186"/>
      <c r="AQ188" s="199"/>
    </row>
    <row r="189" spans="1:43" ht="45" x14ac:dyDescent="0.25">
      <c r="A189" s="151">
        <f t="shared" si="20"/>
        <v>178</v>
      </c>
      <c r="B189" s="150" t="s">
        <v>386</v>
      </c>
      <c r="C189" s="150" t="s">
        <v>25</v>
      </c>
      <c r="D189" s="188" t="str">
        <f>IF(ISERROR(VLOOKUP(C189,Base!$C$2:$C$34,1,FALSE)),"error",LOOKUP(C189,Base!$C$2:$C$34,Base!$D$2:$D$34))</f>
        <v>Gestión con Valores para el Resultado</v>
      </c>
      <c r="E189" s="188" t="str">
        <f>IF(ISERROR(VLOOKUP(C189,Base!$C$2:$C$34,1,FALSE)),"error",LOOKUP(C189,Base!$C$2:$C$34,Base!$E$2:$E$34))</f>
        <v>Gobierno Digital /Seguridad Digital</v>
      </c>
      <c r="F189" s="188" t="str">
        <f>IF(ISERROR(VLOOKUP(C189,Base!$C$2:$C$34,1,FALSE)),"error",LOOKUP(C189,Base!$C$2:$C$34,Base!$F$2:$F$34))</f>
        <v>Plan de Acción / Plan Estratégico Tecnologías de la Información y las Comunicaciones-Plan de Tratamiento de Riesgos de Seguridad y Privacidad de la Información / Plan de Seguridad y Privacidad de la Información</v>
      </c>
      <c r="G189" s="188" t="str">
        <f>IF(ISERROR(VLOOKUP(C189,Base!$C$2:$C$34,1,FALSE)),"error",LOOKUP(C189,Base!$C$2:$C$34,Base!$G$2:$G$34))</f>
        <v>GA-Optimización de la gestión administrativa</v>
      </c>
      <c r="H189" s="188" t="str">
        <f>IF(ISERROR(VLOOKUP(C189,Base!$C$2:$C$34,1,FALSE)),"error",LOOKUP(C189,Base!$C$2:$C$34,Base!$H$2:$H$34))</f>
        <v>Fortalecer la gobernanza y gobernabilidad de la Institución, orientando los procesos de gestión hacia el incremento de las capacidades institucionales y la consolidación del clima organizacional</v>
      </c>
      <c r="I189" s="150" t="s">
        <v>208</v>
      </c>
      <c r="J189" s="75" t="s">
        <v>277</v>
      </c>
      <c r="K189" s="150" t="s">
        <v>432</v>
      </c>
      <c r="L189" s="181" t="s">
        <v>987</v>
      </c>
      <c r="M189" s="182" t="s">
        <v>967</v>
      </c>
      <c r="N189" s="182" t="s">
        <v>968</v>
      </c>
      <c r="O189" s="182" t="s">
        <v>581</v>
      </c>
      <c r="P189" s="182" t="s">
        <v>582</v>
      </c>
      <c r="Q189" s="182" t="s">
        <v>969</v>
      </c>
      <c r="R189" s="182" t="s">
        <v>581</v>
      </c>
      <c r="S189" s="182"/>
      <c r="T189" s="182"/>
      <c r="U189" s="182" t="s">
        <v>988</v>
      </c>
      <c r="V189" s="77" t="s">
        <v>135</v>
      </c>
      <c r="W189" s="184">
        <v>60</v>
      </c>
      <c r="X189" s="185">
        <v>30000000</v>
      </c>
      <c r="Y189" s="182" t="s">
        <v>330</v>
      </c>
      <c r="Z189" s="183"/>
      <c r="AA189" s="184"/>
      <c r="AB189" s="184"/>
      <c r="AC189" s="183"/>
      <c r="AD189" s="184"/>
      <c r="AE189" s="185"/>
      <c r="AF189" s="184"/>
      <c r="AG189" s="184"/>
      <c r="AH189" s="182"/>
      <c r="AI189" s="186"/>
      <c r="AJ189" s="200"/>
      <c r="AK189" s="200"/>
      <c r="AL189" s="196"/>
      <c r="AM189" s="199" t="str">
        <f t="shared" si="21"/>
        <v/>
      </c>
      <c r="AN189" s="198" t="str">
        <f t="shared" si="3"/>
        <v/>
      </c>
      <c r="AO189" s="201">
        <f t="shared" ca="1" si="17"/>
        <v>43700</v>
      </c>
      <c r="AP189" s="186"/>
      <c r="AQ189" s="199"/>
    </row>
    <row r="190" spans="1:43" ht="45" x14ac:dyDescent="0.25">
      <c r="A190" s="151">
        <f t="shared" si="20"/>
        <v>179</v>
      </c>
      <c r="B190" s="150" t="s">
        <v>386</v>
      </c>
      <c r="C190" s="150" t="s">
        <v>25</v>
      </c>
      <c r="D190" s="188" t="str">
        <f>IF(ISERROR(VLOOKUP(C190,Base!$C$2:$C$34,1,FALSE)),"error",LOOKUP(C190,Base!$C$2:$C$34,Base!$D$2:$D$34))</f>
        <v>Gestión con Valores para el Resultado</v>
      </c>
      <c r="E190" s="188" t="str">
        <f>IF(ISERROR(VLOOKUP(C190,Base!$C$2:$C$34,1,FALSE)),"error",LOOKUP(C190,Base!$C$2:$C$34,Base!$E$2:$E$34))</f>
        <v>Gobierno Digital /Seguridad Digital</v>
      </c>
      <c r="F190" s="188" t="str">
        <f>IF(ISERROR(VLOOKUP(C190,Base!$C$2:$C$34,1,FALSE)),"error",LOOKUP(C190,Base!$C$2:$C$34,Base!$F$2:$F$34))</f>
        <v>Plan de Acción / Plan Estratégico Tecnologías de la Información y las Comunicaciones-Plan de Tratamiento de Riesgos de Seguridad y Privacidad de la Información / Plan de Seguridad y Privacidad de la Información</v>
      </c>
      <c r="G190" s="188" t="str">
        <f>IF(ISERROR(VLOOKUP(C190,Base!$C$2:$C$34,1,FALSE)),"error",LOOKUP(C190,Base!$C$2:$C$34,Base!$G$2:$G$34))</f>
        <v>GA-Optimización de la gestión administrativa</v>
      </c>
      <c r="H190" s="188" t="str">
        <f>IF(ISERROR(VLOOKUP(C190,Base!$C$2:$C$34,1,FALSE)),"error",LOOKUP(C190,Base!$C$2:$C$34,Base!$H$2:$H$34))</f>
        <v>Fortalecer la gobernanza y gobernabilidad de la Institución, orientando los procesos de gestión hacia el incremento de las capacidades institucionales y la consolidación del clima organizacional</v>
      </c>
      <c r="I190" s="150" t="s">
        <v>208</v>
      </c>
      <c r="J190" s="75" t="s">
        <v>276</v>
      </c>
      <c r="K190" s="150" t="s">
        <v>432</v>
      </c>
      <c r="L190" s="181" t="s">
        <v>989</v>
      </c>
      <c r="M190" s="182" t="s">
        <v>967</v>
      </c>
      <c r="N190" s="182" t="s">
        <v>968</v>
      </c>
      <c r="O190" s="182" t="s">
        <v>581</v>
      </c>
      <c r="P190" s="182" t="s">
        <v>582</v>
      </c>
      <c r="Q190" s="182" t="s">
        <v>968</v>
      </c>
      <c r="R190" s="182" t="s">
        <v>581</v>
      </c>
      <c r="S190" s="182"/>
      <c r="T190" s="182"/>
      <c r="U190" s="182" t="s">
        <v>990</v>
      </c>
      <c r="V190" s="77" t="s">
        <v>135</v>
      </c>
      <c r="W190" s="184">
        <v>100</v>
      </c>
      <c r="X190" s="185">
        <v>952000</v>
      </c>
      <c r="Y190" s="182" t="s">
        <v>330</v>
      </c>
      <c r="Z190" s="183"/>
      <c r="AA190" s="184"/>
      <c r="AB190" s="184"/>
      <c r="AC190" s="183"/>
      <c r="AD190" s="184"/>
      <c r="AE190" s="185"/>
      <c r="AF190" s="184"/>
      <c r="AG190" s="184"/>
      <c r="AH190" s="182"/>
      <c r="AI190" s="186"/>
      <c r="AJ190" s="200"/>
      <c r="AK190" s="200"/>
      <c r="AL190" s="196"/>
      <c r="AM190" s="199" t="str">
        <f t="shared" si="21"/>
        <v/>
      </c>
      <c r="AN190" s="198" t="str">
        <f t="shared" si="3"/>
        <v/>
      </c>
      <c r="AO190" s="201">
        <f t="shared" ca="1" si="17"/>
        <v>43700</v>
      </c>
      <c r="AP190" s="186"/>
      <c r="AQ190" s="199"/>
    </row>
    <row r="191" spans="1:43" ht="45" x14ac:dyDescent="0.25">
      <c r="A191" s="151">
        <f t="shared" si="20"/>
        <v>180</v>
      </c>
      <c r="B191" s="150" t="s">
        <v>386</v>
      </c>
      <c r="C191" s="150" t="s">
        <v>25</v>
      </c>
      <c r="D191" s="188" t="str">
        <f>IF(ISERROR(VLOOKUP(C191,Base!$C$2:$C$34,1,FALSE)),"error",LOOKUP(C191,Base!$C$2:$C$34,Base!$D$2:$D$34))</f>
        <v>Gestión con Valores para el Resultado</v>
      </c>
      <c r="E191" s="188" t="str">
        <f>IF(ISERROR(VLOOKUP(C191,Base!$C$2:$C$34,1,FALSE)),"error",LOOKUP(C191,Base!$C$2:$C$34,Base!$E$2:$E$34))</f>
        <v>Gobierno Digital /Seguridad Digital</v>
      </c>
      <c r="F191" s="188" t="str">
        <f>IF(ISERROR(VLOOKUP(C191,Base!$C$2:$C$34,1,FALSE)),"error",LOOKUP(C191,Base!$C$2:$C$34,Base!$F$2:$F$34))</f>
        <v>Plan de Acción / Plan Estratégico Tecnologías de la Información y las Comunicaciones-Plan de Tratamiento de Riesgos de Seguridad y Privacidad de la Información / Plan de Seguridad y Privacidad de la Información</v>
      </c>
      <c r="G191" s="188" t="str">
        <f>IF(ISERROR(VLOOKUP(C191,Base!$C$2:$C$34,1,FALSE)),"error",LOOKUP(C191,Base!$C$2:$C$34,Base!$G$2:$G$34))</f>
        <v>GA-Optimización de la gestión administrativa</v>
      </c>
      <c r="H191" s="188" t="str">
        <f>IF(ISERROR(VLOOKUP(C191,Base!$C$2:$C$34,1,FALSE)),"error",LOOKUP(C191,Base!$C$2:$C$34,Base!$H$2:$H$34))</f>
        <v>Fortalecer la gobernanza y gobernabilidad de la Institución, orientando los procesos de gestión hacia el incremento de las capacidades institucionales y la consolidación del clima organizacional</v>
      </c>
      <c r="I191" s="150" t="s">
        <v>208</v>
      </c>
      <c r="J191" s="75" t="s">
        <v>278</v>
      </c>
      <c r="K191" s="150" t="s">
        <v>432</v>
      </c>
      <c r="L191" s="181" t="s">
        <v>991</v>
      </c>
      <c r="M191" s="182" t="s">
        <v>967</v>
      </c>
      <c r="N191" s="182" t="s">
        <v>968</v>
      </c>
      <c r="O191" s="182" t="s">
        <v>581</v>
      </c>
      <c r="P191" s="182" t="s">
        <v>582</v>
      </c>
      <c r="Q191" s="182" t="s">
        <v>956</v>
      </c>
      <c r="R191" s="182" t="s">
        <v>581</v>
      </c>
      <c r="S191" s="182"/>
      <c r="T191" s="182"/>
      <c r="U191" s="182" t="s">
        <v>992</v>
      </c>
      <c r="V191" s="77" t="s">
        <v>135</v>
      </c>
      <c r="W191" s="184">
        <v>100</v>
      </c>
      <c r="X191" s="185">
        <v>3856790</v>
      </c>
      <c r="Y191" s="182" t="s">
        <v>333</v>
      </c>
      <c r="Z191" s="183"/>
      <c r="AA191" s="184"/>
      <c r="AB191" s="184"/>
      <c r="AC191" s="183"/>
      <c r="AD191" s="184"/>
      <c r="AE191" s="185"/>
      <c r="AF191" s="184"/>
      <c r="AG191" s="184"/>
      <c r="AH191" s="182"/>
      <c r="AI191" s="186"/>
      <c r="AJ191" s="200"/>
      <c r="AK191" s="200"/>
      <c r="AL191" s="196"/>
      <c r="AM191" s="199" t="str">
        <f t="shared" si="21"/>
        <v/>
      </c>
      <c r="AN191" s="198" t="str">
        <f t="shared" si="3"/>
        <v/>
      </c>
      <c r="AO191" s="201">
        <f t="shared" ca="1" si="17"/>
        <v>43700</v>
      </c>
      <c r="AP191" s="186"/>
      <c r="AQ191" s="199"/>
    </row>
    <row r="192" spans="1:43" ht="45" x14ac:dyDescent="0.25">
      <c r="A192" s="151">
        <f t="shared" si="20"/>
        <v>181</v>
      </c>
      <c r="B192" s="150" t="s">
        <v>386</v>
      </c>
      <c r="C192" s="150" t="s">
        <v>25</v>
      </c>
      <c r="D192" s="188" t="str">
        <f>IF(ISERROR(VLOOKUP(C192,Base!$C$2:$C$34,1,FALSE)),"error",LOOKUP(C192,Base!$C$2:$C$34,Base!$D$2:$D$34))</f>
        <v>Gestión con Valores para el Resultado</v>
      </c>
      <c r="E192" s="188" t="str">
        <f>IF(ISERROR(VLOOKUP(C192,Base!$C$2:$C$34,1,FALSE)),"error",LOOKUP(C192,Base!$C$2:$C$34,Base!$E$2:$E$34))</f>
        <v>Gobierno Digital /Seguridad Digital</v>
      </c>
      <c r="F192" s="188" t="str">
        <f>IF(ISERROR(VLOOKUP(C192,Base!$C$2:$C$34,1,FALSE)),"error",LOOKUP(C192,Base!$C$2:$C$34,Base!$F$2:$F$34))</f>
        <v>Plan de Acción / Plan Estratégico Tecnologías de la Información y las Comunicaciones-Plan de Tratamiento de Riesgos de Seguridad y Privacidad de la Información / Plan de Seguridad y Privacidad de la Información</v>
      </c>
      <c r="G192" s="188" t="str">
        <f>IF(ISERROR(VLOOKUP(C192,Base!$C$2:$C$34,1,FALSE)),"error",LOOKUP(C192,Base!$C$2:$C$34,Base!$G$2:$G$34))</f>
        <v>GA-Optimización de la gestión administrativa</v>
      </c>
      <c r="H192" s="188" t="str">
        <f>IF(ISERROR(VLOOKUP(C192,Base!$C$2:$C$34,1,FALSE)),"error",LOOKUP(C192,Base!$C$2:$C$34,Base!$H$2:$H$34))</f>
        <v>Fortalecer la gobernanza y gobernabilidad de la Institución, orientando los procesos de gestión hacia el incremento de las capacidades institucionales y la consolidación del clima organizacional</v>
      </c>
      <c r="I192" s="150" t="s">
        <v>208</v>
      </c>
      <c r="J192" s="75" t="s">
        <v>278</v>
      </c>
      <c r="K192" s="150" t="s">
        <v>432</v>
      </c>
      <c r="L192" s="181" t="s">
        <v>993</v>
      </c>
      <c r="M192" s="182" t="s">
        <v>967</v>
      </c>
      <c r="N192" s="182" t="s">
        <v>968</v>
      </c>
      <c r="O192" s="182" t="s">
        <v>581</v>
      </c>
      <c r="P192" s="182" t="s">
        <v>602</v>
      </c>
      <c r="Q192" s="182" t="s">
        <v>994</v>
      </c>
      <c r="R192" s="182" t="s">
        <v>581</v>
      </c>
      <c r="S192" s="182"/>
      <c r="T192" s="182"/>
      <c r="U192" s="182" t="s">
        <v>995</v>
      </c>
      <c r="V192" s="77" t="s">
        <v>135</v>
      </c>
      <c r="W192" s="184">
        <v>20</v>
      </c>
      <c r="X192" s="185">
        <v>50000000</v>
      </c>
      <c r="Y192" s="182" t="s">
        <v>333</v>
      </c>
      <c r="Z192" s="183"/>
      <c r="AA192" s="184"/>
      <c r="AB192" s="184"/>
      <c r="AC192" s="183"/>
      <c r="AD192" s="184"/>
      <c r="AE192" s="185"/>
      <c r="AF192" s="184"/>
      <c r="AG192" s="184"/>
      <c r="AH192" s="182"/>
      <c r="AI192" s="186"/>
      <c r="AJ192" s="200"/>
      <c r="AK192" s="200"/>
      <c r="AL192" s="196"/>
      <c r="AM192" s="199" t="str">
        <f t="shared" si="21"/>
        <v/>
      </c>
      <c r="AN192" s="198" t="str">
        <f t="shared" si="3"/>
        <v/>
      </c>
      <c r="AO192" s="201">
        <f t="shared" ca="1" si="17"/>
        <v>43700</v>
      </c>
      <c r="AP192" s="186"/>
      <c r="AQ192" s="199"/>
    </row>
    <row r="193" spans="1:43" ht="45" x14ac:dyDescent="0.25">
      <c r="A193" s="151">
        <f t="shared" si="20"/>
        <v>182</v>
      </c>
      <c r="B193" s="150" t="s">
        <v>386</v>
      </c>
      <c r="C193" s="150" t="s">
        <v>25</v>
      </c>
      <c r="D193" s="188" t="str">
        <f>IF(ISERROR(VLOOKUP(C193,Base!$C$2:$C$34,1,FALSE)),"error",LOOKUP(C193,Base!$C$2:$C$34,Base!$D$2:$D$34))</f>
        <v>Gestión con Valores para el Resultado</v>
      </c>
      <c r="E193" s="188" t="str">
        <f>IF(ISERROR(VLOOKUP(C193,Base!$C$2:$C$34,1,FALSE)),"error",LOOKUP(C193,Base!$C$2:$C$34,Base!$E$2:$E$34))</f>
        <v>Gobierno Digital /Seguridad Digital</v>
      </c>
      <c r="F193" s="188" t="str">
        <f>IF(ISERROR(VLOOKUP(C193,Base!$C$2:$C$34,1,FALSE)),"error",LOOKUP(C193,Base!$C$2:$C$34,Base!$F$2:$F$34))</f>
        <v>Plan de Acción / Plan Estratégico Tecnologías de la Información y las Comunicaciones-Plan de Tratamiento de Riesgos de Seguridad y Privacidad de la Información / Plan de Seguridad y Privacidad de la Información</v>
      </c>
      <c r="G193" s="188" t="str">
        <f>IF(ISERROR(VLOOKUP(C193,Base!$C$2:$C$34,1,FALSE)),"error",LOOKUP(C193,Base!$C$2:$C$34,Base!$G$2:$G$34))</f>
        <v>GA-Optimización de la gestión administrativa</v>
      </c>
      <c r="H193" s="188" t="str">
        <f>IF(ISERROR(VLOOKUP(C193,Base!$C$2:$C$34,1,FALSE)),"error",LOOKUP(C193,Base!$C$2:$C$34,Base!$H$2:$H$34))</f>
        <v>Fortalecer la gobernanza y gobernabilidad de la Institución, orientando los procesos de gestión hacia el incremento de las capacidades institucionales y la consolidación del clima organizacional</v>
      </c>
      <c r="I193" s="150" t="s">
        <v>208</v>
      </c>
      <c r="J193" s="75" t="s">
        <v>278</v>
      </c>
      <c r="K193" s="150" t="s">
        <v>432</v>
      </c>
      <c r="L193" s="181" t="s">
        <v>996</v>
      </c>
      <c r="M193" s="182" t="s">
        <v>955</v>
      </c>
      <c r="N193" s="182" t="s">
        <v>976</v>
      </c>
      <c r="O193" s="182" t="s">
        <v>581</v>
      </c>
      <c r="P193" s="182" t="s">
        <v>582</v>
      </c>
      <c r="Q193" s="182" t="s">
        <v>583</v>
      </c>
      <c r="R193" s="182" t="s">
        <v>581</v>
      </c>
      <c r="S193" s="182"/>
      <c r="T193" s="182"/>
      <c r="U193" s="182" t="s">
        <v>997</v>
      </c>
      <c r="V193" s="77" t="s">
        <v>135</v>
      </c>
      <c r="W193" s="184">
        <v>100</v>
      </c>
      <c r="X193" s="185">
        <v>12000000</v>
      </c>
      <c r="Y193" s="182" t="s">
        <v>125</v>
      </c>
      <c r="Z193" s="183"/>
      <c r="AA193" s="184"/>
      <c r="AB193" s="184"/>
      <c r="AC193" s="183"/>
      <c r="AD193" s="184"/>
      <c r="AE193" s="185"/>
      <c r="AF193" s="184"/>
      <c r="AG193" s="184"/>
      <c r="AH193" s="182"/>
      <c r="AI193" s="186"/>
      <c r="AJ193" s="200"/>
      <c r="AK193" s="200"/>
      <c r="AL193" s="196"/>
      <c r="AM193" s="199" t="str">
        <f t="shared" si="21"/>
        <v/>
      </c>
      <c r="AN193" s="198" t="str">
        <f t="shared" si="3"/>
        <v/>
      </c>
      <c r="AO193" s="201">
        <f t="shared" ca="1" si="17"/>
        <v>43700</v>
      </c>
      <c r="AP193" s="186"/>
      <c r="AQ193" s="199"/>
    </row>
    <row r="194" spans="1:43" ht="45" x14ac:dyDescent="0.25">
      <c r="A194" s="151">
        <f t="shared" si="20"/>
        <v>183</v>
      </c>
      <c r="B194" s="150" t="s">
        <v>386</v>
      </c>
      <c r="C194" s="150" t="s">
        <v>25</v>
      </c>
      <c r="D194" s="188" t="str">
        <f>IF(ISERROR(VLOOKUP(C194,Base!$C$2:$C$34,1,FALSE)),"error",LOOKUP(C194,Base!$C$2:$C$34,Base!$D$2:$D$34))</f>
        <v>Gestión con Valores para el Resultado</v>
      </c>
      <c r="E194" s="188" t="str">
        <f>IF(ISERROR(VLOOKUP(C194,Base!$C$2:$C$34,1,FALSE)),"error",LOOKUP(C194,Base!$C$2:$C$34,Base!$E$2:$E$34))</f>
        <v>Gobierno Digital /Seguridad Digital</v>
      </c>
      <c r="F194" s="188" t="str">
        <f>IF(ISERROR(VLOOKUP(C194,Base!$C$2:$C$34,1,FALSE)),"error",LOOKUP(C194,Base!$C$2:$C$34,Base!$F$2:$F$34))</f>
        <v>Plan de Acción / Plan Estratégico Tecnologías de la Información y las Comunicaciones-Plan de Tratamiento de Riesgos de Seguridad y Privacidad de la Información / Plan de Seguridad y Privacidad de la Información</v>
      </c>
      <c r="G194" s="188" t="str">
        <f>IF(ISERROR(VLOOKUP(C194,Base!$C$2:$C$34,1,FALSE)),"error",LOOKUP(C194,Base!$C$2:$C$34,Base!$G$2:$G$34))</f>
        <v>GA-Optimización de la gestión administrativa</v>
      </c>
      <c r="H194" s="188" t="str">
        <f>IF(ISERROR(VLOOKUP(C194,Base!$C$2:$C$34,1,FALSE)),"error",LOOKUP(C194,Base!$C$2:$C$34,Base!$H$2:$H$34))</f>
        <v>Fortalecer la gobernanza y gobernabilidad de la Institución, orientando los procesos de gestión hacia el incremento de las capacidades institucionales y la consolidación del clima organizacional</v>
      </c>
      <c r="I194" s="150" t="s">
        <v>208</v>
      </c>
      <c r="J194" s="75" t="s">
        <v>278</v>
      </c>
      <c r="K194" s="150" t="s">
        <v>432</v>
      </c>
      <c r="L194" s="181" t="s">
        <v>998</v>
      </c>
      <c r="M194" s="182" t="s">
        <v>999</v>
      </c>
      <c r="N194" s="182" t="s">
        <v>580</v>
      </c>
      <c r="O194" s="182" t="s">
        <v>581</v>
      </c>
      <c r="P194" s="182" t="s">
        <v>1000</v>
      </c>
      <c r="Q194" s="182" t="s">
        <v>580</v>
      </c>
      <c r="R194" s="182" t="s">
        <v>581</v>
      </c>
      <c r="S194" s="182"/>
      <c r="T194" s="182"/>
      <c r="U194" s="182" t="s">
        <v>1001</v>
      </c>
      <c r="V194" s="77" t="s">
        <v>135</v>
      </c>
      <c r="W194" s="184">
        <v>100</v>
      </c>
      <c r="X194" s="185">
        <v>4772000</v>
      </c>
      <c r="Y194" s="182" t="s">
        <v>97</v>
      </c>
      <c r="Z194" s="183"/>
      <c r="AA194" s="184"/>
      <c r="AB194" s="184"/>
      <c r="AC194" s="183"/>
      <c r="AD194" s="184"/>
      <c r="AE194" s="185"/>
      <c r="AF194" s="184"/>
      <c r="AG194" s="184"/>
      <c r="AH194" s="182"/>
      <c r="AI194" s="186"/>
      <c r="AJ194" s="200"/>
      <c r="AK194" s="200"/>
      <c r="AL194" s="196"/>
      <c r="AM194" s="199" t="str">
        <f t="shared" si="21"/>
        <v/>
      </c>
      <c r="AN194" s="198" t="str">
        <f t="shared" si="3"/>
        <v/>
      </c>
      <c r="AO194" s="201">
        <f t="shared" ca="1" si="17"/>
        <v>43700</v>
      </c>
      <c r="AP194" s="186"/>
      <c r="AQ194" s="199"/>
    </row>
    <row r="195" spans="1:43" ht="45" x14ac:dyDescent="0.25">
      <c r="A195" s="151">
        <f t="shared" si="20"/>
        <v>184</v>
      </c>
      <c r="B195" s="150" t="s">
        <v>386</v>
      </c>
      <c r="C195" s="150" t="s">
        <v>25</v>
      </c>
      <c r="D195" s="188" t="str">
        <f>IF(ISERROR(VLOOKUP(C195,Base!$C$2:$C$34,1,FALSE)),"error",LOOKUP(C195,Base!$C$2:$C$34,Base!$D$2:$D$34))</f>
        <v>Gestión con Valores para el Resultado</v>
      </c>
      <c r="E195" s="188" t="str">
        <f>IF(ISERROR(VLOOKUP(C195,Base!$C$2:$C$34,1,FALSE)),"error",LOOKUP(C195,Base!$C$2:$C$34,Base!$E$2:$E$34))</f>
        <v>Gobierno Digital /Seguridad Digital</v>
      </c>
      <c r="F195" s="188" t="str">
        <f>IF(ISERROR(VLOOKUP(C195,Base!$C$2:$C$34,1,FALSE)),"error",LOOKUP(C195,Base!$C$2:$C$34,Base!$F$2:$F$34))</f>
        <v>Plan de Acción / Plan Estratégico Tecnologías de la Información y las Comunicaciones-Plan de Tratamiento de Riesgos de Seguridad y Privacidad de la Información / Plan de Seguridad y Privacidad de la Información</v>
      </c>
      <c r="G195" s="188" t="str">
        <f>IF(ISERROR(VLOOKUP(C195,Base!$C$2:$C$34,1,FALSE)),"error",LOOKUP(C195,Base!$C$2:$C$34,Base!$G$2:$G$34))</f>
        <v>GA-Optimización de la gestión administrativa</v>
      </c>
      <c r="H195" s="188" t="str">
        <f>IF(ISERROR(VLOOKUP(C195,Base!$C$2:$C$34,1,FALSE)),"error",LOOKUP(C195,Base!$C$2:$C$34,Base!$H$2:$H$34))</f>
        <v>Fortalecer la gobernanza y gobernabilidad de la Institución, orientando los procesos de gestión hacia el incremento de las capacidades institucionales y la consolidación del clima organizacional</v>
      </c>
      <c r="I195" s="150" t="s">
        <v>208</v>
      </c>
      <c r="J195" s="75" t="s">
        <v>279</v>
      </c>
      <c r="K195" s="150" t="s">
        <v>432</v>
      </c>
      <c r="L195" s="181" t="s">
        <v>1002</v>
      </c>
      <c r="M195" s="182" t="s">
        <v>967</v>
      </c>
      <c r="N195" s="182" t="s">
        <v>968</v>
      </c>
      <c r="O195" s="182" t="s">
        <v>581</v>
      </c>
      <c r="P195" s="182" t="s">
        <v>582</v>
      </c>
      <c r="Q195" s="182" t="s">
        <v>583</v>
      </c>
      <c r="R195" s="182" t="s">
        <v>581</v>
      </c>
      <c r="S195" s="182"/>
      <c r="T195" s="182"/>
      <c r="U195" s="182" t="s">
        <v>1001</v>
      </c>
      <c r="V195" s="77" t="s">
        <v>135</v>
      </c>
      <c r="W195" s="184">
        <v>50</v>
      </c>
      <c r="X195" s="185">
        <v>13000000</v>
      </c>
      <c r="Y195" s="182" t="s">
        <v>91</v>
      </c>
      <c r="Z195" s="183"/>
      <c r="AA195" s="184"/>
      <c r="AB195" s="184"/>
      <c r="AC195" s="183"/>
      <c r="AD195" s="184"/>
      <c r="AE195" s="185"/>
      <c r="AF195" s="184"/>
      <c r="AG195" s="184"/>
      <c r="AH195" s="182"/>
      <c r="AI195" s="186"/>
      <c r="AJ195" s="200"/>
      <c r="AK195" s="200"/>
      <c r="AL195" s="196"/>
      <c r="AM195" s="199" t="str">
        <f t="shared" si="21"/>
        <v/>
      </c>
      <c r="AN195" s="198" t="str">
        <f t="shared" si="3"/>
        <v/>
      </c>
      <c r="AO195" s="201">
        <f t="shared" ca="1" si="17"/>
        <v>43700</v>
      </c>
      <c r="AP195" s="186"/>
      <c r="AQ195" s="199"/>
    </row>
    <row r="196" spans="1:43" ht="45" x14ac:dyDescent="0.25">
      <c r="A196" s="151">
        <f t="shared" si="20"/>
        <v>185</v>
      </c>
      <c r="B196" s="150" t="s">
        <v>386</v>
      </c>
      <c r="C196" s="150" t="s">
        <v>25</v>
      </c>
      <c r="D196" s="188" t="str">
        <f>IF(ISERROR(VLOOKUP(C196,Base!$C$2:$C$34,1,FALSE)),"error",LOOKUP(C196,Base!$C$2:$C$34,Base!$D$2:$D$34))</f>
        <v>Gestión con Valores para el Resultado</v>
      </c>
      <c r="E196" s="188" t="str">
        <f>IF(ISERROR(VLOOKUP(C196,Base!$C$2:$C$34,1,FALSE)),"error",LOOKUP(C196,Base!$C$2:$C$34,Base!$E$2:$E$34))</f>
        <v>Gobierno Digital /Seguridad Digital</v>
      </c>
      <c r="F196" s="188" t="str">
        <f>IF(ISERROR(VLOOKUP(C196,Base!$C$2:$C$34,1,FALSE)),"error",LOOKUP(C196,Base!$C$2:$C$34,Base!$F$2:$F$34))</f>
        <v>Plan de Acción / Plan Estratégico Tecnologías de la Información y las Comunicaciones-Plan de Tratamiento de Riesgos de Seguridad y Privacidad de la Información / Plan de Seguridad y Privacidad de la Información</v>
      </c>
      <c r="G196" s="188" t="str">
        <f>IF(ISERROR(VLOOKUP(C196,Base!$C$2:$C$34,1,FALSE)),"error",LOOKUP(C196,Base!$C$2:$C$34,Base!$G$2:$G$34))</f>
        <v>GA-Optimización de la gestión administrativa</v>
      </c>
      <c r="H196" s="188" t="str">
        <f>IF(ISERROR(VLOOKUP(C196,Base!$C$2:$C$34,1,FALSE)),"error",LOOKUP(C196,Base!$C$2:$C$34,Base!$H$2:$H$34))</f>
        <v>Fortalecer la gobernanza y gobernabilidad de la Institución, orientando los procesos de gestión hacia el incremento de las capacidades institucionales y la consolidación del clima organizacional</v>
      </c>
      <c r="I196" s="150" t="s">
        <v>208</v>
      </c>
      <c r="J196" s="75" t="s">
        <v>279</v>
      </c>
      <c r="K196" s="150" t="s">
        <v>432</v>
      </c>
      <c r="L196" s="181" t="s">
        <v>1003</v>
      </c>
      <c r="M196" s="182" t="s">
        <v>967</v>
      </c>
      <c r="N196" s="182" t="s">
        <v>968</v>
      </c>
      <c r="O196" s="182" t="s">
        <v>581</v>
      </c>
      <c r="P196" s="182" t="s">
        <v>582</v>
      </c>
      <c r="Q196" s="182" t="s">
        <v>758</v>
      </c>
      <c r="R196" s="182" t="s">
        <v>581</v>
      </c>
      <c r="S196" s="182"/>
      <c r="T196" s="182"/>
      <c r="U196" s="182" t="s">
        <v>1004</v>
      </c>
      <c r="V196" s="77" t="s">
        <v>135</v>
      </c>
      <c r="W196" s="184">
        <v>100</v>
      </c>
      <c r="X196" s="185">
        <v>1500000</v>
      </c>
      <c r="Y196" s="182" t="s">
        <v>330</v>
      </c>
      <c r="Z196" s="183"/>
      <c r="AA196" s="184"/>
      <c r="AB196" s="184"/>
      <c r="AC196" s="183"/>
      <c r="AD196" s="184"/>
      <c r="AE196" s="185"/>
      <c r="AF196" s="184"/>
      <c r="AG196" s="184"/>
      <c r="AH196" s="182"/>
      <c r="AI196" s="186"/>
      <c r="AJ196" s="200"/>
      <c r="AK196" s="200"/>
      <c r="AL196" s="196"/>
      <c r="AM196" s="199" t="str">
        <f t="shared" si="21"/>
        <v/>
      </c>
      <c r="AN196" s="198" t="str">
        <f t="shared" si="3"/>
        <v/>
      </c>
      <c r="AO196" s="201">
        <f t="shared" ca="1" si="17"/>
        <v>43700</v>
      </c>
      <c r="AP196" s="186"/>
      <c r="AQ196" s="199"/>
    </row>
    <row r="197" spans="1:43" ht="45" x14ac:dyDescent="0.25">
      <c r="A197" s="151">
        <f t="shared" si="20"/>
        <v>186</v>
      </c>
      <c r="B197" s="150" t="s">
        <v>386</v>
      </c>
      <c r="C197" s="150" t="s">
        <v>25</v>
      </c>
      <c r="D197" s="188" t="str">
        <f>IF(ISERROR(VLOOKUP(C197,Base!$C$2:$C$34,1,FALSE)),"error",LOOKUP(C197,Base!$C$2:$C$34,Base!$D$2:$D$34))</f>
        <v>Gestión con Valores para el Resultado</v>
      </c>
      <c r="E197" s="188" t="str">
        <f>IF(ISERROR(VLOOKUP(C197,Base!$C$2:$C$34,1,FALSE)),"error",LOOKUP(C197,Base!$C$2:$C$34,Base!$E$2:$E$34))</f>
        <v>Gobierno Digital /Seguridad Digital</v>
      </c>
      <c r="F197" s="188" t="str">
        <f>IF(ISERROR(VLOOKUP(C197,Base!$C$2:$C$34,1,FALSE)),"error",LOOKUP(C197,Base!$C$2:$C$34,Base!$F$2:$F$34))</f>
        <v>Plan de Acción / Plan Estratégico Tecnologías de la Información y las Comunicaciones-Plan de Tratamiento de Riesgos de Seguridad y Privacidad de la Información / Plan de Seguridad y Privacidad de la Información</v>
      </c>
      <c r="G197" s="188" t="str">
        <f>IF(ISERROR(VLOOKUP(C197,Base!$C$2:$C$34,1,FALSE)),"error",LOOKUP(C197,Base!$C$2:$C$34,Base!$G$2:$G$34))</f>
        <v>GA-Optimización de la gestión administrativa</v>
      </c>
      <c r="H197" s="188" t="str">
        <f>IF(ISERROR(VLOOKUP(C197,Base!$C$2:$C$34,1,FALSE)),"error",LOOKUP(C197,Base!$C$2:$C$34,Base!$H$2:$H$34))</f>
        <v>Fortalecer la gobernanza y gobernabilidad de la Institución, orientando los procesos de gestión hacia el incremento de las capacidades institucionales y la consolidación del clima organizacional</v>
      </c>
      <c r="I197" s="150" t="s">
        <v>208</v>
      </c>
      <c r="J197" s="75" t="s">
        <v>279</v>
      </c>
      <c r="K197" s="150" t="s">
        <v>432</v>
      </c>
      <c r="L197" s="181" t="s">
        <v>1005</v>
      </c>
      <c r="M197" s="182" t="s">
        <v>967</v>
      </c>
      <c r="N197" s="182" t="s">
        <v>968</v>
      </c>
      <c r="O197" s="182" t="s">
        <v>581</v>
      </c>
      <c r="P197" s="182" t="s">
        <v>582</v>
      </c>
      <c r="Q197" s="182" t="s">
        <v>758</v>
      </c>
      <c r="R197" s="182" t="s">
        <v>581</v>
      </c>
      <c r="S197" s="182"/>
      <c r="T197" s="182"/>
      <c r="U197" s="182" t="s">
        <v>1006</v>
      </c>
      <c r="V197" s="77" t="s">
        <v>135</v>
      </c>
      <c r="W197" s="184">
        <v>100</v>
      </c>
      <c r="X197" s="185">
        <v>15000000</v>
      </c>
      <c r="Y197" s="182" t="s">
        <v>330</v>
      </c>
      <c r="Z197" s="183"/>
      <c r="AA197" s="184"/>
      <c r="AB197" s="184"/>
      <c r="AC197" s="183"/>
      <c r="AD197" s="184"/>
      <c r="AE197" s="185"/>
      <c r="AF197" s="184"/>
      <c r="AG197" s="184"/>
      <c r="AH197" s="182"/>
      <c r="AI197" s="186"/>
      <c r="AJ197" s="200"/>
      <c r="AK197" s="200"/>
      <c r="AL197" s="196"/>
      <c r="AM197" s="199" t="str">
        <f t="shared" si="21"/>
        <v/>
      </c>
      <c r="AN197" s="198" t="str">
        <f t="shared" si="3"/>
        <v/>
      </c>
      <c r="AO197" s="201">
        <f t="shared" ca="1" si="17"/>
        <v>43700</v>
      </c>
      <c r="AP197" s="186"/>
      <c r="AQ197" s="199"/>
    </row>
    <row r="198" spans="1:43" ht="45" x14ac:dyDescent="0.25">
      <c r="A198" s="151">
        <f t="shared" si="20"/>
        <v>187</v>
      </c>
      <c r="B198" s="150" t="s">
        <v>386</v>
      </c>
      <c r="C198" s="150" t="s">
        <v>25</v>
      </c>
      <c r="D198" s="188" t="str">
        <f>IF(ISERROR(VLOOKUP(C198,Base!$C$2:$C$34,1,FALSE)),"error",LOOKUP(C198,Base!$C$2:$C$34,Base!$D$2:$D$34))</f>
        <v>Gestión con Valores para el Resultado</v>
      </c>
      <c r="E198" s="188" t="str">
        <f>IF(ISERROR(VLOOKUP(C198,Base!$C$2:$C$34,1,FALSE)),"error",LOOKUP(C198,Base!$C$2:$C$34,Base!$E$2:$E$34))</f>
        <v>Gobierno Digital /Seguridad Digital</v>
      </c>
      <c r="F198" s="188" t="str">
        <f>IF(ISERROR(VLOOKUP(C198,Base!$C$2:$C$34,1,FALSE)),"error",LOOKUP(C198,Base!$C$2:$C$34,Base!$F$2:$F$34))</f>
        <v>Plan de Acción / Plan Estratégico Tecnologías de la Información y las Comunicaciones-Plan de Tratamiento de Riesgos de Seguridad y Privacidad de la Información / Plan de Seguridad y Privacidad de la Información</v>
      </c>
      <c r="G198" s="188" t="str">
        <f>IF(ISERROR(VLOOKUP(C198,Base!$C$2:$C$34,1,FALSE)),"error",LOOKUP(C198,Base!$C$2:$C$34,Base!$G$2:$G$34))</f>
        <v>GA-Optimización de la gestión administrativa</v>
      </c>
      <c r="H198" s="188" t="str">
        <f>IF(ISERROR(VLOOKUP(C198,Base!$C$2:$C$34,1,FALSE)),"error",LOOKUP(C198,Base!$C$2:$C$34,Base!$H$2:$H$34))</f>
        <v>Fortalecer la gobernanza y gobernabilidad de la Institución, orientando los procesos de gestión hacia el incremento de las capacidades institucionales y la consolidación del clima organizacional</v>
      </c>
      <c r="I198" s="150" t="s">
        <v>208</v>
      </c>
      <c r="J198" s="75" t="s">
        <v>279</v>
      </c>
      <c r="K198" s="150" t="s">
        <v>432</v>
      </c>
      <c r="L198" s="181" t="s">
        <v>1007</v>
      </c>
      <c r="M198" s="182" t="s">
        <v>967</v>
      </c>
      <c r="N198" s="182" t="s">
        <v>968</v>
      </c>
      <c r="O198" s="182" t="s">
        <v>581</v>
      </c>
      <c r="P198" s="182" t="s">
        <v>582</v>
      </c>
      <c r="Q198" s="182" t="s">
        <v>758</v>
      </c>
      <c r="R198" s="182" t="s">
        <v>581</v>
      </c>
      <c r="S198" s="182"/>
      <c r="T198" s="182"/>
      <c r="U198" s="182" t="s">
        <v>1008</v>
      </c>
      <c r="V198" s="77" t="s">
        <v>135</v>
      </c>
      <c r="W198" s="184">
        <v>100</v>
      </c>
      <c r="X198" s="185">
        <v>21000000</v>
      </c>
      <c r="Y198" s="182" t="s">
        <v>330</v>
      </c>
      <c r="Z198" s="183"/>
      <c r="AA198" s="184"/>
      <c r="AB198" s="184"/>
      <c r="AC198" s="183"/>
      <c r="AD198" s="184"/>
      <c r="AE198" s="185"/>
      <c r="AF198" s="184"/>
      <c r="AG198" s="184"/>
      <c r="AH198" s="182"/>
      <c r="AI198" s="186"/>
      <c r="AJ198" s="200"/>
      <c r="AK198" s="200"/>
      <c r="AL198" s="196"/>
      <c r="AM198" s="199" t="str">
        <f t="shared" si="21"/>
        <v/>
      </c>
      <c r="AN198" s="198" t="str">
        <f t="shared" si="3"/>
        <v/>
      </c>
      <c r="AO198" s="201">
        <f t="shared" ca="1" si="17"/>
        <v>43700</v>
      </c>
      <c r="AP198" s="186"/>
      <c r="AQ198" s="199"/>
    </row>
    <row r="199" spans="1:43" ht="45" x14ac:dyDescent="0.25">
      <c r="A199" s="151">
        <f t="shared" si="20"/>
        <v>188</v>
      </c>
      <c r="B199" s="150" t="s">
        <v>386</v>
      </c>
      <c r="C199" s="150" t="s">
        <v>25</v>
      </c>
      <c r="D199" s="188" t="str">
        <f>IF(ISERROR(VLOOKUP(C199,Base!$C$2:$C$34,1,FALSE)),"error",LOOKUP(C199,Base!$C$2:$C$34,Base!$D$2:$D$34))</f>
        <v>Gestión con Valores para el Resultado</v>
      </c>
      <c r="E199" s="188" t="str">
        <f>IF(ISERROR(VLOOKUP(C199,Base!$C$2:$C$34,1,FALSE)),"error",LOOKUP(C199,Base!$C$2:$C$34,Base!$E$2:$E$34))</f>
        <v>Gobierno Digital /Seguridad Digital</v>
      </c>
      <c r="F199" s="188" t="str">
        <f>IF(ISERROR(VLOOKUP(C199,Base!$C$2:$C$34,1,FALSE)),"error",LOOKUP(C199,Base!$C$2:$C$34,Base!$F$2:$F$34))</f>
        <v>Plan de Acción / Plan Estratégico Tecnologías de la Información y las Comunicaciones-Plan de Tratamiento de Riesgos de Seguridad y Privacidad de la Información / Plan de Seguridad y Privacidad de la Información</v>
      </c>
      <c r="G199" s="188" t="str">
        <f>IF(ISERROR(VLOOKUP(C199,Base!$C$2:$C$34,1,FALSE)),"error",LOOKUP(C199,Base!$C$2:$C$34,Base!$G$2:$G$34))</f>
        <v>GA-Optimización de la gestión administrativa</v>
      </c>
      <c r="H199" s="188" t="str">
        <f>IF(ISERROR(VLOOKUP(C199,Base!$C$2:$C$34,1,FALSE)),"error",LOOKUP(C199,Base!$C$2:$C$34,Base!$H$2:$H$34))</f>
        <v>Fortalecer la gobernanza y gobernabilidad de la Institución, orientando los procesos de gestión hacia el incremento de las capacidades institucionales y la consolidación del clima organizacional</v>
      </c>
      <c r="I199" s="150" t="s">
        <v>208</v>
      </c>
      <c r="J199" s="75" t="s">
        <v>276</v>
      </c>
      <c r="K199" s="150" t="s">
        <v>432</v>
      </c>
      <c r="L199" s="181" t="s">
        <v>1009</v>
      </c>
      <c r="M199" s="182" t="s">
        <v>967</v>
      </c>
      <c r="N199" s="182" t="s">
        <v>968</v>
      </c>
      <c r="O199" s="182" t="s">
        <v>581</v>
      </c>
      <c r="P199" s="182" t="s">
        <v>582</v>
      </c>
      <c r="Q199" s="182" t="s">
        <v>758</v>
      </c>
      <c r="R199" s="182" t="s">
        <v>581</v>
      </c>
      <c r="S199" s="182"/>
      <c r="T199" s="182"/>
      <c r="U199" s="182" t="s">
        <v>990</v>
      </c>
      <c r="V199" s="77" t="s">
        <v>135</v>
      </c>
      <c r="W199" s="184">
        <v>50</v>
      </c>
      <c r="X199" s="185">
        <v>13000</v>
      </c>
      <c r="Y199" s="182" t="s">
        <v>371</v>
      </c>
      <c r="Z199" s="183"/>
      <c r="AA199" s="184"/>
      <c r="AB199" s="184"/>
      <c r="AC199" s="183"/>
      <c r="AD199" s="184"/>
      <c r="AE199" s="185"/>
      <c r="AF199" s="184"/>
      <c r="AG199" s="184"/>
      <c r="AH199" s="182"/>
      <c r="AI199" s="186"/>
      <c r="AJ199" s="200"/>
      <c r="AK199" s="200"/>
      <c r="AL199" s="196"/>
      <c r="AM199" s="199" t="str">
        <f t="shared" si="21"/>
        <v/>
      </c>
      <c r="AN199" s="198" t="str">
        <f t="shared" si="3"/>
        <v/>
      </c>
      <c r="AO199" s="201">
        <f t="shared" ca="1" si="17"/>
        <v>43700</v>
      </c>
      <c r="AP199" s="186"/>
      <c r="AQ199" s="199"/>
    </row>
    <row r="200" spans="1:43" ht="45" x14ac:dyDescent="0.25">
      <c r="A200" s="151">
        <f t="shared" si="20"/>
        <v>189</v>
      </c>
      <c r="B200" s="150" t="s">
        <v>386</v>
      </c>
      <c r="C200" s="150" t="s">
        <v>25</v>
      </c>
      <c r="D200" s="188" t="str">
        <f>IF(ISERROR(VLOOKUP(C200,Base!$C$2:$C$34,1,FALSE)),"error",LOOKUP(C200,Base!$C$2:$C$34,Base!$D$2:$D$34))</f>
        <v>Gestión con Valores para el Resultado</v>
      </c>
      <c r="E200" s="188" t="str">
        <f>IF(ISERROR(VLOOKUP(C200,Base!$C$2:$C$34,1,FALSE)),"error",LOOKUP(C200,Base!$C$2:$C$34,Base!$E$2:$E$34))</f>
        <v>Gobierno Digital /Seguridad Digital</v>
      </c>
      <c r="F200" s="188" t="str">
        <f>IF(ISERROR(VLOOKUP(C200,Base!$C$2:$C$34,1,FALSE)),"error",LOOKUP(C200,Base!$C$2:$C$34,Base!$F$2:$F$34))</f>
        <v>Plan de Acción / Plan Estratégico Tecnologías de la Información y las Comunicaciones-Plan de Tratamiento de Riesgos de Seguridad y Privacidad de la Información / Plan de Seguridad y Privacidad de la Información</v>
      </c>
      <c r="G200" s="188" t="str">
        <f>IF(ISERROR(VLOOKUP(C200,Base!$C$2:$C$34,1,FALSE)),"error",LOOKUP(C200,Base!$C$2:$C$34,Base!$G$2:$G$34))</f>
        <v>GA-Optimización de la gestión administrativa</v>
      </c>
      <c r="H200" s="188" t="str">
        <f>IF(ISERROR(VLOOKUP(C200,Base!$C$2:$C$34,1,FALSE)),"error",LOOKUP(C200,Base!$C$2:$C$34,Base!$H$2:$H$34))</f>
        <v>Fortalecer la gobernanza y gobernabilidad de la Institución, orientando los procesos de gestión hacia el incremento de las capacidades institucionales y la consolidación del clima organizacional</v>
      </c>
      <c r="I200" s="150" t="s">
        <v>208</v>
      </c>
      <c r="J200" s="75" t="s">
        <v>278</v>
      </c>
      <c r="K200" s="150" t="s">
        <v>432</v>
      </c>
      <c r="L200" s="181" t="s">
        <v>1010</v>
      </c>
      <c r="M200" s="182" t="s">
        <v>967</v>
      </c>
      <c r="N200" s="182" t="s">
        <v>968</v>
      </c>
      <c r="O200" s="182" t="s">
        <v>581</v>
      </c>
      <c r="P200" s="182" t="s">
        <v>582</v>
      </c>
      <c r="Q200" s="182" t="s">
        <v>758</v>
      </c>
      <c r="R200" s="182" t="s">
        <v>581</v>
      </c>
      <c r="S200" s="182"/>
      <c r="T200" s="182"/>
      <c r="U200" s="182" t="s">
        <v>1011</v>
      </c>
      <c r="V200" s="77" t="s">
        <v>135</v>
      </c>
      <c r="W200" s="184">
        <v>100</v>
      </c>
      <c r="X200" s="185">
        <v>300000</v>
      </c>
      <c r="Y200" s="182" t="s">
        <v>330</v>
      </c>
      <c r="Z200" s="183"/>
      <c r="AA200" s="184"/>
      <c r="AB200" s="184"/>
      <c r="AC200" s="183"/>
      <c r="AD200" s="184"/>
      <c r="AE200" s="185"/>
      <c r="AF200" s="184"/>
      <c r="AG200" s="184"/>
      <c r="AH200" s="182"/>
      <c r="AI200" s="186"/>
      <c r="AJ200" s="200"/>
      <c r="AK200" s="200"/>
      <c r="AL200" s="196"/>
      <c r="AM200" s="199" t="str">
        <f t="shared" si="21"/>
        <v/>
      </c>
      <c r="AN200" s="198" t="str">
        <f t="shared" si="3"/>
        <v/>
      </c>
      <c r="AO200" s="201">
        <f t="shared" ca="1" si="17"/>
        <v>43700</v>
      </c>
      <c r="AP200" s="186"/>
      <c r="AQ200" s="199"/>
    </row>
    <row r="201" spans="1:43" ht="45" x14ac:dyDescent="0.25">
      <c r="A201" s="151">
        <f t="shared" si="20"/>
        <v>190</v>
      </c>
      <c r="B201" s="150" t="s">
        <v>386</v>
      </c>
      <c r="C201" s="150" t="s">
        <v>25</v>
      </c>
      <c r="D201" s="188" t="str">
        <f>IF(ISERROR(VLOOKUP(C201,Base!$C$2:$C$34,1,FALSE)),"error",LOOKUP(C201,Base!$C$2:$C$34,Base!$D$2:$D$34))</f>
        <v>Gestión con Valores para el Resultado</v>
      </c>
      <c r="E201" s="188" t="str">
        <f>IF(ISERROR(VLOOKUP(C201,Base!$C$2:$C$34,1,FALSE)),"error",LOOKUP(C201,Base!$C$2:$C$34,Base!$E$2:$E$34))</f>
        <v>Gobierno Digital /Seguridad Digital</v>
      </c>
      <c r="F201" s="188" t="str">
        <f>IF(ISERROR(VLOOKUP(C201,Base!$C$2:$C$34,1,FALSE)),"error",LOOKUP(C201,Base!$C$2:$C$34,Base!$F$2:$F$34))</f>
        <v>Plan de Acción / Plan Estratégico Tecnologías de la Información y las Comunicaciones-Plan de Tratamiento de Riesgos de Seguridad y Privacidad de la Información / Plan de Seguridad y Privacidad de la Información</v>
      </c>
      <c r="G201" s="188" t="str">
        <f>IF(ISERROR(VLOOKUP(C201,Base!$C$2:$C$34,1,FALSE)),"error",LOOKUP(C201,Base!$C$2:$C$34,Base!$G$2:$G$34))</f>
        <v>GA-Optimización de la gestión administrativa</v>
      </c>
      <c r="H201" s="188" t="str">
        <f>IF(ISERROR(VLOOKUP(C201,Base!$C$2:$C$34,1,FALSE)),"error",LOOKUP(C201,Base!$C$2:$C$34,Base!$H$2:$H$34))</f>
        <v>Fortalecer la gobernanza y gobernabilidad de la Institución, orientando los procesos de gestión hacia el incremento de las capacidades institucionales y la consolidación del clima organizacional</v>
      </c>
      <c r="I201" s="150" t="s">
        <v>208</v>
      </c>
      <c r="J201" s="75" t="s">
        <v>278</v>
      </c>
      <c r="K201" s="150" t="s">
        <v>432</v>
      </c>
      <c r="L201" s="181" t="s">
        <v>1012</v>
      </c>
      <c r="M201" s="182" t="s">
        <v>967</v>
      </c>
      <c r="N201" s="182" t="s">
        <v>968</v>
      </c>
      <c r="O201" s="182" t="s">
        <v>581</v>
      </c>
      <c r="P201" s="182" t="s">
        <v>582</v>
      </c>
      <c r="Q201" s="182" t="s">
        <v>758</v>
      </c>
      <c r="R201" s="182" t="s">
        <v>581</v>
      </c>
      <c r="S201" s="182"/>
      <c r="T201" s="182"/>
      <c r="U201" s="182" t="s">
        <v>1013</v>
      </c>
      <c r="V201" s="77" t="s">
        <v>135</v>
      </c>
      <c r="W201" s="184">
        <v>20</v>
      </c>
      <c r="X201" s="185">
        <v>7000000</v>
      </c>
      <c r="Y201" s="182" t="s">
        <v>330</v>
      </c>
      <c r="Z201" s="183"/>
      <c r="AA201" s="184"/>
      <c r="AB201" s="184"/>
      <c r="AC201" s="183"/>
      <c r="AD201" s="184"/>
      <c r="AE201" s="185"/>
      <c r="AF201" s="184"/>
      <c r="AG201" s="184"/>
      <c r="AH201" s="182"/>
      <c r="AI201" s="186"/>
      <c r="AJ201" s="200"/>
      <c r="AK201" s="200"/>
      <c r="AL201" s="196"/>
      <c r="AM201" s="199" t="str">
        <f t="shared" si="21"/>
        <v/>
      </c>
      <c r="AN201" s="198" t="str">
        <f t="shared" si="3"/>
        <v/>
      </c>
      <c r="AO201" s="201">
        <f t="shared" ca="1" si="17"/>
        <v>43700</v>
      </c>
      <c r="AP201" s="186"/>
      <c r="AQ201" s="199"/>
    </row>
    <row r="202" spans="1:43" ht="45" x14ac:dyDescent="0.25">
      <c r="A202" s="151">
        <f t="shared" si="20"/>
        <v>191</v>
      </c>
      <c r="B202" s="150" t="s">
        <v>386</v>
      </c>
      <c r="C202" s="150" t="s">
        <v>45</v>
      </c>
      <c r="D202" s="188" t="str">
        <f>IF(ISERROR(VLOOKUP(C202,Base!$C$2:$C$34,1,FALSE)),"error",LOOKUP(C202,Base!$C$2:$C$34,Base!$D$2:$D$34))</f>
        <v>Gestión del Conocimiento</v>
      </c>
      <c r="E202" s="188" t="str">
        <f>IF(ISERROR(VLOOKUP(C202,Base!$C$2:$C$34,1,FALSE)),"error",LOOKUP(C202,Base!$C$2:$C$34,Base!$E$2:$E$34))</f>
        <v xml:space="preserve"> Integridad</v>
      </c>
      <c r="F202" s="188" t="str">
        <f>IF(ISERROR(VLOOKUP(C202,Base!$C$2:$C$34,1,FALSE)),"error",LOOKUP(C202,Base!$C$2:$C$34,Base!$F$2:$F$34))</f>
        <v xml:space="preserve">Plan de Acción </v>
      </c>
      <c r="G202" s="188" t="str">
        <f>IF(ISERROR(VLOOKUP(C202,Base!$C$2:$C$34,1,FALSE)),"error",LOOKUP(C202,Base!$C$2:$C$34,Base!$G$2:$G$34))</f>
        <v>GC-Mejoramiento constante del sistema integrado de gestión</v>
      </c>
      <c r="H202" s="188" t="str">
        <f>IF(ISERROR(VLOOKUP(C202,Base!$C$2:$C$34,1,FALSE)),"error",LOOKUP(C202,Base!$C$2:$C$34,Base!$H$2:$H$34))</f>
        <v>Fortalecer la gobernanza y gobernabilidad de la Institución, orientando los procesos de gestión hacia el incremento de las capacidades institucionales y la consolidación del clima organizacional</v>
      </c>
      <c r="I202" s="150" t="s">
        <v>207</v>
      </c>
      <c r="J202" s="75" t="s">
        <v>266</v>
      </c>
      <c r="K202" s="150" t="s">
        <v>73</v>
      </c>
      <c r="L202" s="243" t="s">
        <v>798</v>
      </c>
      <c r="M202" s="245">
        <v>2</v>
      </c>
      <c r="N202" s="245">
        <v>1</v>
      </c>
      <c r="O202" s="245">
        <v>2018</v>
      </c>
      <c r="P202" s="245">
        <v>31</v>
      </c>
      <c r="Q202" s="245">
        <v>12</v>
      </c>
      <c r="R202" s="245">
        <v>2018</v>
      </c>
      <c r="S202" s="245"/>
      <c r="T202" s="245"/>
      <c r="U202" s="252">
        <v>1</v>
      </c>
      <c r="V202" s="77" t="s">
        <v>135</v>
      </c>
      <c r="W202" s="238">
        <v>1</v>
      </c>
      <c r="X202" s="185"/>
      <c r="Y202" s="245"/>
      <c r="Z202" s="183"/>
      <c r="AA202" s="246"/>
      <c r="AB202" s="246"/>
      <c r="AC202" s="183"/>
      <c r="AD202" s="246"/>
      <c r="AE202" s="185"/>
      <c r="AF202" s="246"/>
      <c r="AG202" s="246"/>
      <c r="AH202" s="245"/>
      <c r="AI202" s="248"/>
      <c r="AJ202" s="251"/>
      <c r="AK202" s="251"/>
      <c r="AL202" s="249"/>
      <c r="AM202" s="250"/>
      <c r="AN202" s="198"/>
      <c r="AO202" s="201"/>
      <c r="AP202" s="248"/>
      <c r="AQ202" s="250"/>
    </row>
    <row r="203" spans="1:43" ht="45" x14ac:dyDescent="0.25">
      <c r="A203" s="151">
        <f t="shared" si="20"/>
        <v>192</v>
      </c>
      <c r="B203" s="150" t="s">
        <v>386</v>
      </c>
      <c r="C203" s="150" t="s">
        <v>45</v>
      </c>
      <c r="D203" s="188" t="str">
        <f>IF(ISERROR(VLOOKUP(C203,Base!$C$2:$C$34,1,FALSE)),"error",LOOKUP(C203,Base!$C$2:$C$34,Base!$D$2:$D$34))</f>
        <v>Gestión del Conocimiento</v>
      </c>
      <c r="E203" s="188" t="str">
        <f>IF(ISERROR(VLOOKUP(C203,Base!$C$2:$C$34,1,FALSE)),"error",LOOKUP(C203,Base!$C$2:$C$34,Base!$E$2:$E$34))</f>
        <v xml:space="preserve"> Integridad</v>
      </c>
      <c r="F203" s="188" t="str">
        <f>IF(ISERROR(VLOOKUP(C203,Base!$C$2:$C$34,1,FALSE)),"error",LOOKUP(C203,Base!$C$2:$C$34,Base!$F$2:$F$34))</f>
        <v xml:space="preserve">Plan de Acción </v>
      </c>
      <c r="G203" s="188" t="str">
        <f>IF(ISERROR(VLOOKUP(C203,Base!$C$2:$C$34,1,FALSE)),"error",LOOKUP(C203,Base!$C$2:$C$34,Base!$G$2:$G$34))</f>
        <v>GC-Mejoramiento constante del sistema integrado de gestión</v>
      </c>
      <c r="H203" s="188" t="str">
        <f>IF(ISERROR(VLOOKUP(C203,Base!$C$2:$C$34,1,FALSE)),"error",LOOKUP(C203,Base!$C$2:$C$34,Base!$H$2:$H$34))</f>
        <v>Fortalecer la gobernanza y gobernabilidad de la Institución, orientando los procesos de gestión hacia el incremento de las capacidades institucionales y la consolidación del clima organizacional</v>
      </c>
      <c r="I203" s="150" t="s">
        <v>207</v>
      </c>
      <c r="J203" s="75" t="s">
        <v>266</v>
      </c>
      <c r="K203" s="150" t="s">
        <v>73</v>
      </c>
      <c r="L203" s="243" t="s">
        <v>799</v>
      </c>
      <c r="M203" s="245">
        <v>2</v>
      </c>
      <c r="N203" s="245">
        <v>1</v>
      </c>
      <c r="O203" s="245">
        <v>2018</v>
      </c>
      <c r="P203" s="245">
        <v>31</v>
      </c>
      <c r="Q203" s="245">
        <v>12</v>
      </c>
      <c r="R203" s="245">
        <v>2018</v>
      </c>
      <c r="S203" s="245"/>
      <c r="T203" s="245"/>
      <c r="U203" s="252">
        <v>1</v>
      </c>
      <c r="V203" s="77" t="s">
        <v>135</v>
      </c>
      <c r="W203" s="238">
        <v>1</v>
      </c>
      <c r="X203" s="185"/>
      <c r="Y203" s="245"/>
      <c r="Z203" s="183"/>
      <c r="AA203" s="246"/>
      <c r="AB203" s="246"/>
      <c r="AC203" s="183"/>
      <c r="AD203" s="246"/>
      <c r="AE203" s="185"/>
      <c r="AF203" s="246"/>
      <c r="AG203" s="246"/>
      <c r="AH203" s="245"/>
      <c r="AI203" s="248"/>
      <c r="AJ203" s="251"/>
      <c r="AK203" s="251"/>
      <c r="AL203" s="249"/>
      <c r="AM203" s="250"/>
      <c r="AN203" s="198"/>
      <c r="AO203" s="201"/>
      <c r="AP203" s="248"/>
      <c r="AQ203" s="250"/>
    </row>
    <row r="204" spans="1:43" ht="45" x14ac:dyDescent="0.25">
      <c r="A204" s="151">
        <f t="shared" si="20"/>
        <v>193</v>
      </c>
      <c r="B204" s="150" t="s">
        <v>386</v>
      </c>
      <c r="C204" s="150" t="s">
        <v>45</v>
      </c>
      <c r="D204" s="188" t="str">
        <f>IF(ISERROR(VLOOKUP(C204,Base!$C$2:$C$34,1,FALSE)),"error",LOOKUP(C204,Base!$C$2:$C$34,Base!$D$2:$D$34))</f>
        <v>Gestión del Conocimiento</v>
      </c>
      <c r="E204" s="188" t="str">
        <f>IF(ISERROR(VLOOKUP(C204,Base!$C$2:$C$34,1,FALSE)),"error",LOOKUP(C204,Base!$C$2:$C$34,Base!$E$2:$E$34))</f>
        <v xml:space="preserve"> Integridad</v>
      </c>
      <c r="F204" s="188" t="str">
        <f>IF(ISERROR(VLOOKUP(C204,Base!$C$2:$C$34,1,FALSE)),"error",LOOKUP(C204,Base!$C$2:$C$34,Base!$F$2:$F$34))</f>
        <v xml:space="preserve">Plan de Acción </v>
      </c>
      <c r="G204" s="188" t="str">
        <f>IF(ISERROR(VLOOKUP(C204,Base!$C$2:$C$34,1,FALSE)),"error",LOOKUP(C204,Base!$C$2:$C$34,Base!$G$2:$G$34))</f>
        <v>GC-Mejoramiento constante del sistema integrado de gestión</v>
      </c>
      <c r="H204" s="188" t="str">
        <f>IF(ISERROR(VLOOKUP(C204,Base!$C$2:$C$34,1,FALSE)),"error",LOOKUP(C204,Base!$C$2:$C$34,Base!$H$2:$H$34))</f>
        <v>Fortalecer la gobernanza y gobernabilidad de la Institución, orientando los procesos de gestión hacia el incremento de las capacidades institucionales y la consolidación del clima organizacional</v>
      </c>
      <c r="I204" s="150" t="s">
        <v>207</v>
      </c>
      <c r="J204" s="75" t="s">
        <v>266</v>
      </c>
      <c r="K204" s="150" t="s">
        <v>73</v>
      </c>
      <c r="L204" s="243" t="s">
        <v>800</v>
      </c>
      <c r="M204" s="245">
        <v>2</v>
      </c>
      <c r="N204" s="245">
        <v>1</v>
      </c>
      <c r="O204" s="245">
        <v>2018</v>
      </c>
      <c r="P204" s="245">
        <v>31</v>
      </c>
      <c r="Q204" s="245">
        <v>12</v>
      </c>
      <c r="R204" s="245">
        <v>2018</v>
      </c>
      <c r="S204" s="245"/>
      <c r="T204" s="245"/>
      <c r="U204" s="252">
        <v>1</v>
      </c>
      <c r="V204" s="77" t="s">
        <v>135</v>
      </c>
      <c r="W204" s="238">
        <v>1</v>
      </c>
      <c r="X204" s="185"/>
      <c r="Y204" s="245"/>
      <c r="Z204" s="183"/>
      <c r="AA204" s="246"/>
      <c r="AB204" s="246"/>
      <c r="AC204" s="183"/>
      <c r="AD204" s="246"/>
      <c r="AE204" s="185"/>
      <c r="AF204" s="246"/>
      <c r="AG204" s="246"/>
      <c r="AH204" s="245"/>
      <c r="AI204" s="248"/>
      <c r="AJ204" s="251"/>
      <c r="AK204" s="251"/>
      <c r="AL204" s="249"/>
      <c r="AM204" s="250"/>
      <c r="AN204" s="198"/>
      <c r="AO204" s="201"/>
      <c r="AP204" s="248"/>
      <c r="AQ204" s="250"/>
    </row>
    <row r="205" spans="1:43" ht="45" x14ac:dyDescent="0.25">
      <c r="A205" s="151">
        <f t="shared" si="20"/>
        <v>194</v>
      </c>
      <c r="B205" s="150" t="s">
        <v>386</v>
      </c>
      <c r="C205" s="150" t="s">
        <v>45</v>
      </c>
      <c r="D205" s="188" t="str">
        <f>IF(ISERROR(VLOOKUP(C205,Base!$C$2:$C$34,1,FALSE)),"error",LOOKUP(C205,Base!$C$2:$C$34,Base!$D$2:$D$34))</f>
        <v>Gestión del Conocimiento</v>
      </c>
      <c r="E205" s="188" t="str">
        <f>IF(ISERROR(VLOOKUP(C205,Base!$C$2:$C$34,1,FALSE)),"error",LOOKUP(C205,Base!$C$2:$C$34,Base!$E$2:$E$34))</f>
        <v xml:space="preserve"> Integridad</v>
      </c>
      <c r="F205" s="188" t="str">
        <f>IF(ISERROR(VLOOKUP(C205,Base!$C$2:$C$34,1,FALSE)),"error",LOOKUP(C205,Base!$C$2:$C$34,Base!$F$2:$F$34))</f>
        <v xml:space="preserve">Plan de Acción </v>
      </c>
      <c r="G205" s="188" t="str">
        <f>IF(ISERROR(VLOOKUP(C205,Base!$C$2:$C$34,1,FALSE)),"error",LOOKUP(C205,Base!$C$2:$C$34,Base!$G$2:$G$34))</f>
        <v>GC-Mejoramiento constante del sistema integrado de gestión</v>
      </c>
      <c r="H205" s="188" t="str">
        <f>IF(ISERROR(VLOOKUP(C205,Base!$C$2:$C$34,1,FALSE)),"error",LOOKUP(C205,Base!$C$2:$C$34,Base!$H$2:$H$34))</f>
        <v>Fortalecer la gobernanza y gobernabilidad de la Institución, orientando los procesos de gestión hacia el incremento de las capacidades institucionales y la consolidación del clima organizacional</v>
      </c>
      <c r="I205" s="150" t="s">
        <v>207</v>
      </c>
      <c r="J205" s="75" t="s">
        <v>266</v>
      </c>
      <c r="K205" s="150" t="s">
        <v>73</v>
      </c>
      <c r="L205" s="243" t="s">
        <v>801</v>
      </c>
      <c r="M205" s="245">
        <v>2</v>
      </c>
      <c r="N205" s="245">
        <v>1</v>
      </c>
      <c r="O205" s="245">
        <v>2018</v>
      </c>
      <c r="P205" s="245">
        <v>31</v>
      </c>
      <c r="Q205" s="245">
        <v>12</v>
      </c>
      <c r="R205" s="245">
        <v>2018</v>
      </c>
      <c r="S205" s="245"/>
      <c r="T205" s="245"/>
      <c r="U205" s="252">
        <v>1</v>
      </c>
      <c r="V205" s="77" t="s">
        <v>135</v>
      </c>
      <c r="W205" s="238">
        <v>1</v>
      </c>
      <c r="X205" s="185"/>
      <c r="Y205" s="245"/>
      <c r="Z205" s="183"/>
      <c r="AA205" s="246"/>
      <c r="AB205" s="246"/>
      <c r="AC205" s="183"/>
      <c r="AD205" s="246"/>
      <c r="AE205" s="185"/>
      <c r="AF205" s="246"/>
      <c r="AG205" s="246"/>
      <c r="AH205" s="245"/>
      <c r="AI205" s="248"/>
      <c r="AJ205" s="251"/>
      <c r="AK205" s="251"/>
      <c r="AL205" s="249"/>
      <c r="AM205" s="250"/>
      <c r="AN205" s="198"/>
      <c r="AO205" s="201"/>
      <c r="AP205" s="248"/>
      <c r="AQ205" s="250"/>
    </row>
    <row r="206" spans="1:43" ht="45" x14ac:dyDescent="0.25">
      <c r="A206" s="151">
        <f t="shared" si="20"/>
        <v>195</v>
      </c>
      <c r="B206" s="150" t="s">
        <v>386</v>
      </c>
      <c r="C206" s="150" t="s">
        <v>45</v>
      </c>
      <c r="D206" s="188" t="str">
        <f>IF(ISERROR(VLOOKUP(C206,Base!$C$2:$C$34,1,FALSE)),"error",LOOKUP(C206,Base!$C$2:$C$34,Base!$D$2:$D$34))</f>
        <v>Gestión del Conocimiento</v>
      </c>
      <c r="E206" s="188" t="str">
        <f>IF(ISERROR(VLOOKUP(C206,Base!$C$2:$C$34,1,FALSE)),"error",LOOKUP(C206,Base!$C$2:$C$34,Base!$E$2:$E$34))</f>
        <v xml:space="preserve"> Integridad</v>
      </c>
      <c r="F206" s="188" t="str">
        <f>IF(ISERROR(VLOOKUP(C206,Base!$C$2:$C$34,1,FALSE)),"error",LOOKUP(C206,Base!$C$2:$C$34,Base!$F$2:$F$34))</f>
        <v xml:space="preserve">Plan de Acción </v>
      </c>
      <c r="G206" s="188" t="str">
        <f>IF(ISERROR(VLOOKUP(C206,Base!$C$2:$C$34,1,FALSE)),"error",LOOKUP(C206,Base!$C$2:$C$34,Base!$G$2:$G$34))</f>
        <v>GC-Mejoramiento constante del sistema integrado de gestión</v>
      </c>
      <c r="H206" s="188" t="str">
        <f>IF(ISERROR(VLOOKUP(C206,Base!$C$2:$C$34,1,FALSE)),"error",LOOKUP(C206,Base!$C$2:$C$34,Base!$H$2:$H$34))</f>
        <v>Fortalecer la gobernanza y gobernabilidad de la Institución, orientando los procesos de gestión hacia el incremento de las capacidades institucionales y la consolidación del clima organizacional</v>
      </c>
      <c r="I206" s="150" t="s">
        <v>207</v>
      </c>
      <c r="J206" s="75" t="s">
        <v>266</v>
      </c>
      <c r="K206" s="150" t="s">
        <v>73</v>
      </c>
      <c r="L206" s="243" t="s">
        <v>802</v>
      </c>
      <c r="M206" s="245">
        <v>2</v>
      </c>
      <c r="N206" s="245">
        <v>1</v>
      </c>
      <c r="O206" s="245">
        <v>2018</v>
      </c>
      <c r="P206" s="245">
        <v>31</v>
      </c>
      <c r="Q206" s="245">
        <v>12</v>
      </c>
      <c r="R206" s="245">
        <v>2018</v>
      </c>
      <c r="S206" s="245"/>
      <c r="T206" s="245"/>
      <c r="U206" s="252">
        <v>1</v>
      </c>
      <c r="V206" s="77" t="s">
        <v>135</v>
      </c>
      <c r="W206" s="238">
        <v>1</v>
      </c>
      <c r="X206" s="185"/>
      <c r="Y206" s="245"/>
      <c r="Z206" s="183"/>
      <c r="AA206" s="246"/>
      <c r="AB206" s="246"/>
      <c r="AC206" s="183"/>
      <c r="AD206" s="246"/>
      <c r="AE206" s="185"/>
      <c r="AF206" s="246"/>
      <c r="AG206" s="246"/>
      <c r="AH206" s="245"/>
      <c r="AI206" s="248"/>
      <c r="AJ206" s="251"/>
      <c r="AK206" s="251"/>
      <c r="AL206" s="249"/>
      <c r="AM206" s="250"/>
      <c r="AN206" s="198"/>
      <c r="AO206" s="201"/>
      <c r="AP206" s="248"/>
      <c r="AQ206" s="250"/>
    </row>
    <row r="207" spans="1:43" ht="45" x14ac:dyDescent="0.25">
      <c r="A207" s="151">
        <f t="shared" si="20"/>
        <v>196</v>
      </c>
      <c r="B207" s="150" t="s">
        <v>386</v>
      </c>
      <c r="C207" s="150" t="s">
        <v>45</v>
      </c>
      <c r="D207" s="188" t="str">
        <f>IF(ISERROR(VLOOKUP(C207,Base!$C$2:$C$34,1,FALSE)),"error",LOOKUP(C207,Base!$C$2:$C$34,Base!$D$2:$D$34))</f>
        <v>Gestión del Conocimiento</v>
      </c>
      <c r="E207" s="188" t="str">
        <f>IF(ISERROR(VLOOKUP(C207,Base!$C$2:$C$34,1,FALSE)),"error",LOOKUP(C207,Base!$C$2:$C$34,Base!$E$2:$E$34))</f>
        <v xml:space="preserve"> Integridad</v>
      </c>
      <c r="F207" s="188" t="str">
        <f>IF(ISERROR(VLOOKUP(C207,Base!$C$2:$C$34,1,FALSE)),"error",LOOKUP(C207,Base!$C$2:$C$34,Base!$F$2:$F$34))</f>
        <v xml:space="preserve">Plan de Acción </v>
      </c>
      <c r="G207" s="188" t="str">
        <f>IF(ISERROR(VLOOKUP(C207,Base!$C$2:$C$34,1,FALSE)),"error",LOOKUP(C207,Base!$C$2:$C$34,Base!$G$2:$G$34))</f>
        <v>GC-Mejoramiento constante del sistema integrado de gestión</v>
      </c>
      <c r="H207" s="188" t="str">
        <f>IF(ISERROR(VLOOKUP(C207,Base!$C$2:$C$34,1,FALSE)),"error",LOOKUP(C207,Base!$C$2:$C$34,Base!$H$2:$H$34))</f>
        <v>Fortalecer la gobernanza y gobernabilidad de la Institución, orientando los procesos de gestión hacia el incremento de las capacidades institucionales y la consolidación del clima organizacional</v>
      </c>
      <c r="I207" s="150" t="s">
        <v>207</v>
      </c>
      <c r="J207" s="75" t="s">
        <v>266</v>
      </c>
      <c r="K207" s="150" t="s">
        <v>73</v>
      </c>
      <c r="L207" s="243" t="s">
        <v>803</v>
      </c>
      <c r="M207" s="245">
        <v>2</v>
      </c>
      <c r="N207" s="245">
        <v>1</v>
      </c>
      <c r="O207" s="245">
        <v>2018</v>
      </c>
      <c r="P207" s="245">
        <v>31</v>
      </c>
      <c r="Q207" s="245">
        <v>12</v>
      </c>
      <c r="R207" s="245">
        <v>2018</v>
      </c>
      <c r="S207" s="245"/>
      <c r="T207" s="245"/>
      <c r="U207" s="252">
        <v>1</v>
      </c>
      <c r="V207" s="77" t="s">
        <v>135</v>
      </c>
      <c r="W207" s="238">
        <v>1</v>
      </c>
      <c r="X207" s="185"/>
      <c r="Y207" s="245"/>
      <c r="Z207" s="183"/>
      <c r="AA207" s="246"/>
      <c r="AB207" s="246"/>
      <c r="AC207" s="183"/>
      <c r="AD207" s="246"/>
      <c r="AE207" s="185"/>
      <c r="AF207" s="246"/>
      <c r="AG207" s="246"/>
      <c r="AH207" s="245"/>
      <c r="AI207" s="248"/>
      <c r="AJ207" s="251"/>
      <c r="AK207" s="251"/>
      <c r="AL207" s="249"/>
      <c r="AM207" s="250"/>
      <c r="AN207" s="198"/>
      <c r="AO207" s="201"/>
      <c r="AP207" s="248"/>
      <c r="AQ207" s="250"/>
    </row>
    <row r="208" spans="1:43" ht="45" x14ac:dyDescent="0.25">
      <c r="A208" s="151">
        <f t="shared" si="20"/>
        <v>197</v>
      </c>
      <c r="B208" s="150" t="s">
        <v>386</v>
      </c>
      <c r="C208" s="150" t="s">
        <v>45</v>
      </c>
      <c r="D208" s="188" t="str">
        <f>IF(ISERROR(VLOOKUP(C208,Base!$C$2:$C$34,1,FALSE)),"error",LOOKUP(C208,Base!$C$2:$C$34,Base!$D$2:$D$34))</f>
        <v>Gestión del Conocimiento</v>
      </c>
      <c r="E208" s="188" t="str">
        <f>IF(ISERROR(VLOOKUP(C208,Base!$C$2:$C$34,1,FALSE)),"error",LOOKUP(C208,Base!$C$2:$C$34,Base!$E$2:$E$34))</f>
        <v xml:space="preserve"> Integridad</v>
      </c>
      <c r="F208" s="188" t="str">
        <f>IF(ISERROR(VLOOKUP(C208,Base!$C$2:$C$34,1,FALSE)),"error",LOOKUP(C208,Base!$C$2:$C$34,Base!$F$2:$F$34))</f>
        <v xml:space="preserve">Plan de Acción </v>
      </c>
      <c r="G208" s="188" t="str">
        <f>IF(ISERROR(VLOOKUP(C208,Base!$C$2:$C$34,1,FALSE)),"error",LOOKUP(C208,Base!$C$2:$C$34,Base!$G$2:$G$34))</f>
        <v>GC-Mejoramiento constante del sistema integrado de gestión</v>
      </c>
      <c r="H208" s="188" t="str">
        <f>IF(ISERROR(VLOOKUP(C208,Base!$C$2:$C$34,1,FALSE)),"error",LOOKUP(C208,Base!$C$2:$C$34,Base!$H$2:$H$34))</f>
        <v>Fortalecer la gobernanza y gobernabilidad de la Institución, orientando los procesos de gestión hacia el incremento de las capacidades institucionales y la consolidación del clima organizacional</v>
      </c>
      <c r="I208" s="150" t="s">
        <v>207</v>
      </c>
      <c r="J208" s="75" t="s">
        <v>266</v>
      </c>
      <c r="K208" s="150" t="s">
        <v>73</v>
      </c>
      <c r="L208" s="243" t="s">
        <v>804</v>
      </c>
      <c r="M208" s="245">
        <v>2</v>
      </c>
      <c r="N208" s="245">
        <v>1</v>
      </c>
      <c r="O208" s="245">
        <v>2018</v>
      </c>
      <c r="P208" s="245">
        <v>31</v>
      </c>
      <c r="Q208" s="245">
        <v>12</v>
      </c>
      <c r="R208" s="245">
        <v>2018</v>
      </c>
      <c r="S208" s="245"/>
      <c r="T208" s="245"/>
      <c r="U208" s="252">
        <v>1</v>
      </c>
      <c r="V208" s="77" t="s">
        <v>135</v>
      </c>
      <c r="W208" s="238">
        <v>1</v>
      </c>
      <c r="X208" s="185"/>
      <c r="Y208" s="245"/>
      <c r="Z208" s="183"/>
      <c r="AA208" s="246"/>
      <c r="AB208" s="246"/>
      <c r="AC208" s="183"/>
      <c r="AD208" s="246"/>
      <c r="AE208" s="185"/>
      <c r="AF208" s="246"/>
      <c r="AG208" s="246"/>
      <c r="AH208" s="245"/>
      <c r="AI208" s="248"/>
      <c r="AJ208" s="251"/>
      <c r="AK208" s="251"/>
      <c r="AL208" s="249"/>
      <c r="AM208" s="250"/>
      <c r="AN208" s="198"/>
      <c r="AO208" s="201"/>
      <c r="AP208" s="248"/>
      <c r="AQ208" s="250"/>
    </row>
    <row r="209" spans="1:43" ht="45" x14ac:dyDescent="0.25">
      <c r="A209" s="151">
        <f t="shared" si="20"/>
        <v>198</v>
      </c>
      <c r="B209" s="150" t="s">
        <v>386</v>
      </c>
      <c r="C209" s="150" t="s">
        <v>45</v>
      </c>
      <c r="D209" s="188" t="str">
        <f>IF(ISERROR(VLOOKUP(C209,Base!$C$2:$C$34,1,FALSE)),"error",LOOKUP(C209,Base!$C$2:$C$34,Base!$D$2:$D$34))</f>
        <v>Gestión del Conocimiento</v>
      </c>
      <c r="E209" s="188" t="str">
        <f>IF(ISERROR(VLOOKUP(C209,Base!$C$2:$C$34,1,FALSE)),"error",LOOKUP(C209,Base!$C$2:$C$34,Base!$E$2:$E$34))</f>
        <v xml:space="preserve"> Integridad</v>
      </c>
      <c r="F209" s="188" t="str">
        <f>IF(ISERROR(VLOOKUP(C209,Base!$C$2:$C$34,1,FALSE)),"error",LOOKUP(C209,Base!$C$2:$C$34,Base!$F$2:$F$34))</f>
        <v xml:space="preserve">Plan de Acción </v>
      </c>
      <c r="G209" s="188" t="str">
        <f>IF(ISERROR(VLOOKUP(C209,Base!$C$2:$C$34,1,FALSE)),"error",LOOKUP(C209,Base!$C$2:$C$34,Base!$G$2:$G$34))</f>
        <v>GC-Mejoramiento constante del sistema integrado de gestión</v>
      </c>
      <c r="H209" s="188" t="str">
        <f>IF(ISERROR(VLOOKUP(C209,Base!$C$2:$C$34,1,FALSE)),"error",LOOKUP(C209,Base!$C$2:$C$34,Base!$H$2:$H$34))</f>
        <v>Fortalecer la gobernanza y gobernabilidad de la Institución, orientando los procesos de gestión hacia el incremento de las capacidades institucionales y la consolidación del clima organizacional</v>
      </c>
      <c r="I209" s="150" t="s">
        <v>207</v>
      </c>
      <c r="J209" s="75" t="s">
        <v>266</v>
      </c>
      <c r="K209" s="150" t="s">
        <v>73</v>
      </c>
      <c r="L209" s="243" t="s">
        <v>805</v>
      </c>
      <c r="M209" s="245">
        <v>2</v>
      </c>
      <c r="N209" s="245">
        <v>1</v>
      </c>
      <c r="O209" s="245">
        <v>2018</v>
      </c>
      <c r="P209" s="245">
        <v>31</v>
      </c>
      <c r="Q209" s="245">
        <v>12</v>
      </c>
      <c r="R209" s="245">
        <v>2018</v>
      </c>
      <c r="S209" s="245"/>
      <c r="T209" s="245"/>
      <c r="U209" s="252">
        <v>1</v>
      </c>
      <c r="V209" s="77" t="s">
        <v>135</v>
      </c>
      <c r="W209" s="238">
        <v>1</v>
      </c>
      <c r="X209" s="185"/>
      <c r="Y209" s="245"/>
      <c r="Z209" s="183"/>
      <c r="AA209" s="246"/>
      <c r="AB209" s="246"/>
      <c r="AC209" s="183"/>
      <c r="AD209" s="246"/>
      <c r="AE209" s="185"/>
      <c r="AF209" s="246"/>
      <c r="AG209" s="246"/>
      <c r="AH209" s="245"/>
      <c r="AI209" s="248"/>
      <c r="AJ209" s="251"/>
      <c r="AK209" s="251"/>
      <c r="AL209" s="249"/>
      <c r="AM209" s="250"/>
      <c r="AN209" s="198"/>
      <c r="AO209" s="201"/>
      <c r="AP209" s="248"/>
      <c r="AQ209" s="250"/>
    </row>
    <row r="210" spans="1:43" ht="112.5" x14ac:dyDescent="0.25">
      <c r="A210" s="151">
        <f t="shared" si="20"/>
        <v>199</v>
      </c>
      <c r="B210" s="150" t="s">
        <v>386</v>
      </c>
      <c r="C210" s="150" t="s">
        <v>24</v>
      </c>
      <c r="D210" s="188" t="str">
        <f>IF(ISERROR(VLOOKUP(C210,Base!$C$2:$C$34,1,FALSE)),"error",LOOKUP(C210,Base!$C$2:$C$34,Base!$D$2:$D$34))</f>
        <v>Gestión con Valores para el Resultado</v>
      </c>
      <c r="E210" s="188" t="str">
        <f>IF(ISERROR(VLOOKUP(C210,Base!$C$2:$C$34,1,FALSE)),"error",LOOKUP(C210,Base!$C$2:$C$34,Base!$E$2:$E$34))</f>
        <v>Fortalecimiento organizacional y simplificación de procesos</v>
      </c>
      <c r="F210" s="188" t="str">
        <f>IF(ISERROR(VLOOKUP(C210,Base!$C$2:$C$34,1,FALSE)),"error",LOOKUP(C210,Base!$C$2:$C$34,Base!$F$2:$F$34))</f>
        <v>Plan de Acción / Plan Anual de Adquisiciones</v>
      </c>
      <c r="G210" s="188" t="str">
        <f>IF(ISERROR(VLOOKUP(C210,Base!$C$2:$C$34,1,FALSE)),"error",LOOKUP(C210,Base!$C$2:$C$34,Base!$G$2:$G$34))</f>
        <v>GA-Optimización de la gestión administrativa</v>
      </c>
      <c r="H210" s="188" t="str">
        <f>IF(ISERROR(VLOOKUP(C210,Base!$C$2:$C$34,1,FALSE)),"error",LOOKUP(C210,Base!$C$2:$C$34,Base!$H$2:$H$34))</f>
        <v>Fortalecer la gobernanza y gobernabilidad de la Institución, orientando los procesos de gestión hacia el incremento de las capacidades institucionales y la consolidación del clima organizacional</v>
      </c>
      <c r="I210" s="150" t="s">
        <v>207</v>
      </c>
      <c r="J210" s="75" t="s">
        <v>275</v>
      </c>
      <c r="K210" s="150" t="s">
        <v>75</v>
      </c>
      <c r="L210" s="181" t="s">
        <v>1014</v>
      </c>
      <c r="M210" s="182">
        <v>2</v>
      </c>
      <c r="N210" s="182">
        <v>1</v>
      </c>
      <c r="O210" s="182">
        <v>2018</v>
      </c>
      <c r="P210" s="182">
        <v>31</v>
      </c>
      <c r="Q210" s="182">
        <v>12</v>
      </c>
      <c r="R210" s="182">
        <v>2018</v>
      </c>
      <c r="S210" s="182"/>
      <c r="T210" s="182"/>
      <c r="U210" s="182"/>
      <c r="V210" s="77"/>
      <c r="W210" s="184"/>
      <c r="X210" s="182"/>
      <c r="Y210" s="182"/>
      <c r="Z210" s="183" t="s">
        <v>1097</v>
      </c>
      <c r="AA210" s="184" t="s">
        <v>548</v>
      </c>
      <c r="AB210" s="184" t="s">
        <v>536</v>
      </c>
      <c r="AC210" s="183" t="s">
        <v>529</v>
      </c>
      <c r="AD210" s="184" t="s">
        <v>524</v>
      </c>
      <c r="AE210" s="185">
        <v>61085000</v>
      </c>
      <c r="AF210" s="184" t="s">
        <v>555</v>
      </c>
      <c r="AG210" s="184" t="s">
        <v>1174</v>
      </c>
      <c r="AH210" s="182" t="s">
        <v>1175</v>
      </c>
      <c r="AI210" s="186"/>
      <c r="AJ210" s="200"/>
      <c r="AK210" s="200"/>
      <c r="AL210" s="196"/>
      <c r="AM210" s="199" t="str">
        <f t="shared" si="21"/>
        <v/>
      </c>
      <c r="AN210" s="198" t="str">
        <f t="shared" si="3"/>
        <v/>
      </c>
      <c r="AO210" s="201">
        <f t="shared" ca="1" si="17"/>
        <v>43700</v>
      </c>
      <c r="AP210" s="186"/>
      <c r="AQ210" s="199"/>
    </row>
    <row r="211" spans="1:43" ht="67.5" x14ac:dyDescent="0.25">
      <c r="A211" s="151">
        <f t="shared" si="20"/>
        <v>200</v>
      </c>
      <c r="B211" s="150" t="s">
        <v>386</v>
      </c>
      <c r="C211" s="150" t="s">
        <v>24</v>
      </c>
      <c r="D211" s="188" t="str">
        <f>IF(ISERROR(VLOOKUP(C211,Base!$C$2:$C$34,1,FALSE)),"error",LOOKUP(C211,Base!$C$2:$C$34,Base!$D$2:$D$34))</f>
        <v>Gestión con Valores para el Resultado</v>
      </c>
      <c r="E211" s="188" t="str">
        <f>IF(ISERROR(VLOOKUP(C211,Base!$C$2:$C$34,1,FALSE)),"error",LOOKUP(C211,Base!$C$2:$C$34,Base!$E$2:$E$34))</f>
        <v>Fortalecimiento organizacional y simplificación de procesos</v>
      </c>
      <c r="F211" s="188" t="str">
        <f>IF(ISERROR(VLOOKUP(C211,Base!$C$2:$C$34,1,FALSE)),"error",LOOKUP(C211,Base!$C$2:$C$34,Base!$F$2:$F$34))</f>
        <v>Plan de Acción / Plan Anual de Adquisiciones</v>
      </c>
      <c r="G211" s="188" t="str">
        <f>IF(ISERROR(VLOOKUP(C211,Base!$C$2:$C$34,1,FALSE)),"error",LOOKUP(C211,Base!$C$2:$C$34,Base!$G$2:$G$34))</f>
        <v>GA-Optimización de la gestión administrativa</v>
      </c>
      <c r="H211" s="188" t="str">
        <f>IF(ISERROR(VLOOKUP(C211,Base!$C$2:$C$34,1,FALSE)),"error",LOOKUP(C211,Base!$C$2:$C$34,Base!$H$2:$H$34))</f>
        <v>Fortalecer la gobernanza y gobernabilidad de la Institución, orientando los procesos de gestión hacia el incremento de las capacidades institucionales y la consolidación del clima organizacional</v>
      </c>
      <c r="I211" s="150" t="s">
        <v>207</v>
      </c>
      <c r="J211" s="75" t="s">
        <v>275</v>
      </c>
      <c r="K211" s="150" t="s">
        <v>75</v>
      </c>
      <c r="L211" s="181" t="s">
        <v>1015</v>
      </c>
      <c r="M211" s="182">
        <v>2</v>
      </c>
      <c r="N211" s="182">
        <v>1</v>
      </c>
      <c r="O211" s="182">
        <v>2018</v>
      </c>
      <c r="P211" s="182">
        <v>31</v>
      </c>
      <c r="Q211" s="182">
        <v>12</v>
      </c>
      <c r="R211" s="182">
        <v>2018</v>
      </c>
      <c r="S211" s="182"/>
      <c r="T211" s="182"/>
      <c r="U211" s="182"/>
      <c r="V211" s="77"/>
      <c r="W211" s="184"/>
      <c r="X211" s="182"/>
      <c r="Y211" s="182"/>
      <c r="Z211" s="183" t="s">
        <v>1098</v>
      </c>
      <c r="AA211" s="184" t="s">
        <v>548</v>
      </c>
      <c r="AB211" s="184" t="s">
        <v>1126</v>
      </c>
      <c r="AC211" s="183" t="s">
        <v>527</v>
      </c>
      <c r="AD211" s="184" t="s">
        <v>524</v>
      </c>
      <c r="AE211" s="185">
        <v>7000000</v>
      </c>
      <c r="AF211" s="184" t="s">
        <v>555</v>
      </c>
      <c r="AG211" s="184" t="s">
        <v>1174</v>
      </c>
      <c r="AH211" s="182" t="s">
        <v>1175</v>
      </c>
      <c r="AI211" s="186"/>
      <c r="AJ211" s="200"/>
      <c r="AK211" s="200"/>
      <c r="AL211" s="196"/>
      <c r="AM211" s="199" t="str">
        <f t="shared" si="21"/>
        <v/>
      </c>
      <c r="AN211" s="198" t="str">
        <f t="shared" si="3"/>
        <v/>
      </c>
      <c r="AO211" s="201">
        <f t="shared" ca="1" si="17"/>
        <v>43700</v>
      </c>
      <c r="AP211" s="186"/>
      <c r="AQ211" s="199"/>
    </row>
    <row r="212" spans="1:43" ht="67.5" x14ac:dyDescent="0.25">
      <c r="A212" s="151">
        <f t="shared" si="20"/>
        <v>201</v>
      </c>
      <c r="B212" s="150" t="s">
        <v>386</v>
      </c>
      <c r="C212" s="150" t="s">
        <v>24</v>
      </c>
      <c r="D212" s="188" t="str">
        <f>IF(ISERROR(VLOOKUP(C212,Base!$C$2:$C$34,1,FALSE)),"error",LOOKUP(C212,Base!$C$2:$C$34,Base!$D$2:$D$34))</f>
        <v>Gestión con Valores para el Resultado</v>
      </c>
      <c r="E212" s="188" t="str">
        <f>IF(ISERROR(VLOOKUP(C212,Base!$C$2:$C$34,1,FALSE)),"error",LOOKUP(C212,Base!$C$2:$C$34,Base!$E$2:$E$34))</f>
        <v>Fortalecimiento organizacional y simplificación de procesos</v>
      </c>
      <c r="F212" s="188" t="str">
        <f>IF(ISERROR(VLOOKUP(C212,Base!$C$2:$C$34,1,FALSE)),"error",LOOKUP(C212,Base!$C$2:$C$34,Base!$F$2:$F$34))</f>
        <v>Plan de Acción / Plan Anual de Adquisiciones</v>
      </c>
      <c r="G212" s="188" t="str">
        <f>IF(ISERROR(VLOOKUP(C212,Base!$C$2:$C$34,1,FALSE)),"error",LOOKUP(C212,Base!$C$2:$C$34,Base!$G$2:$G$34))</f>
        <v>GA-Optimización de la gestión administrativa</v>
      </c>
      <c r="H212" s="188" t="str">
        <f>IF(ISERROR(VLOOKUP(C212,Base!$C$2:$C$34,1,FALSE)),"error",LOOKUP(C212,Base!$C$2:$C$34,Base!$H$2:$H$34))</f>
        <v>Fortalecer la gobernanza y gobernabilidad de la Institución, orientando los procesos de gestión hacia el incremento de las capacidades institucionales y la consolidación del clima organizacional</v>
      </c>
      <c r="I212" s="150" t="s">
        <v>207</v>
      </c>
      <c r="J212" s="75" t="s">
        <v>275</v>
      </c>
      <c r="K212" s="150" t="s">
        <v>75</v>
      </c>
      <c r="L212" s="181" t="s">
        <v>1016</v>
      </c>
      <c r="M212" s="182">
        <v>2</v>
      </c>
      <c r="N212" s="182">
        <v>1</v>
      </c>
      <c r="O212" s="182">
        <v>2018</v>
      </c>
      <c r="P212" s="182">
        <v>31</v>
      </c>
      <c r="Q212" s="182">
        <v>12</v>
      </c>
      <c r="R212" s="182">
        <v>2018</v>
      </c>
      <c r="S212" s="182"/>
      <c r="T212" s="182"/>
      <c r="U212" s="182"/>
      <c r="V212" s="77"/>
      <c r="W212" s="184"/>
      <c r="X212" s="182"/>
      <c r="Y212" s="182"/>
      <c r="Z212" s="183">
        <v>44103103</v>
      </c>
      <c r="AA212" s="184" t="s">
        <v>548</v>
      </c>
      <c r="AB212" s="184" t="s">
        <v>1127</v>
      </c>
      <c r="AC212" s="183" t="s">
        <v>526</v>
      </c>
      <c r="AD212" s="184" t="s">
        <v>524</v>
      </c>
      <c r="AE212" s="185">
        <v>15288000</v>
      </c>
      <c r="AF212" s="184" t="s">
        <v>555</v>
      </c>
      <c r="AG212" s="184" t="s">
        <v>1174</v>
      </c>
      <c r="AH212" s="182" t="s">
        <v>1175</v>
      </c>
      <c r="AI212" s="186"/>
      <c r="AJ212" s="200"/>
      <c r="AK212" s="200"/>
      <c r="AL212" s="196"/>
      <c r="AM212" s="199" t="str">
        <f t="shared" si="21"/>
        <v/>
      </c>
      <c r="AN212" s="198" t="str">
        <f t="shared" si="3"/>
        <v/>
      </c>
      <c r="AO212" s="201">
        <f t="shared" ca="1" si="17"/>
        <v>43700</v>
      </c>
      <c r="AP212" s="186"/>
      <c r="AQ212" s="199"/>
    </row>
    <row r="213" spans="1:43" ht="67.5" x14ac:dyDescent="0.25">
      <c r="A213" s="151">
        <f t="shared" si="20"/>
        <v>202</v>
      </c>
      <c r="B213" s="150" t="s">
        <v>386</v>
      </c>
      <c r="C213" s="150" t="s">
        <v>24</v>
      </c>
      <c r="D213" s="188" t="str">
        <f>IF(ISERROR(VLOOKUP(C213,Base!$C$2:$C$34,1,FALSE)),"error",LOOKUP(C213,Base!$C$2:$C$34,Base!$D$2:$D$34))</f>
        <v>Gestión con Valores para el Resultado</v>
      </c>
      <c r="E213" s="188" t="str">
        <f>IF(ISERROR(VLOOKUP(C213,Base!$C$2:$C$34,1,FALSE)),"error",LOOKUP(C213,Base!$C$2:$C$34,Base!$E$2:$E$34))</f>
        <v>Fortalecimiento organizacional y simplificación de procesos</v>
      </c>
      <c r="F213" s="188" t="str">
        <f>IF(ISERROR(VLOOKUP(C213,Base!$C$2:$C$34,1,FALSE)),"error",LOOKUP(C213,Base!$C$2:$C$34,Base!$F$2:$F$34))</f>
        <v>Plan de Acción / Plan Anual de Adquisiciones</v>
      </c>
      <c r="G213" s="188" t="str">
        <f>IF(ISERROR(VLOOKUP(C213,Base!$C$2:$C$34,1,FALSE)),"error",LOOKUP(C213,Base!$C$2:$C$34,Base!$G$2:$G$34))</f>
        <v>GA-Optimización de la gestión administrativa</v>
      </c>
      <c r="H213" s="188" t="str">
        <f>IF(ISERROR(VLOOKUP(C213,Base!$C$2:$C$34,1,FALSE)),"error",LOOKUP(C213,Base!$C$2:$C$34,Base!$H$2:$H$34))</f>
        <v>Fortalecer la gobernanza y gobernabilidad de la Institución, orientando los procesos de gestión hacia el incremento de las capacidades institucionales y la consolidación del clima organizacional</v>
      </c>
      <c r="I213" s="150" t="s">
        <v>207</v>
      </c>
      <c r="J213" s="75" t="s">
        <v>275</v>
      </c>
      <c r="K213" s="150" t="s">
        <v>75</v>
      </c>
      <c r="L213" s="181" t="s">
        <v>1017</v>
      </c>
      <c r="M213" s="182">
        <v>2</v>
      </c>
      <c r="N213" s="182">
        <v>1</v>
      </c>
      <c r="O213" s="182">
        <v>2018</v>
      </c>
      <c r="P213" s="182">
        <v>31</v>
      </c>
      <c r="Q213" s="182">
        <v>12</v>
      </c>
      <c r="R213" s="182">
        <v>2018</v>
      </c>
      <c r="S213" s="182"/>
      <c r="T213" s="182"/>
      <c r="U213" s="182"/>
      <c r="V213" s="77"/>
      <c r="W213" s="184"/>
      <c r="X213" s="182"/>
      <c r="Y213" s="182"/>
      <c r="Z213" s="183" t="s">
        <v>1099</v>
      </c>
      <c r="AA213" s="184" t="s">
        <v>546</v>
      </c>
      <c r="AB213" s="184" t="s">
        <v>1128</v>
      </c>
      <c r="AC213" s="183" t="s">
        <v>1158</v>
      </c>
      <c r="AD213" s="184" t="s">
        <v>524</v>
      </c>
      <c r="AE213" s="185">
        <v>21000000</v>
      </c>
      <c r="AF213" s="184" t="s">
        <v>555</v>
      </c>
      <c r="AG213" s="184" t="s">
        <v>1174</v>
      </c>
      <c r="AH213" s="182" t="s">
        <v>1175</v>
      </c>
      <c r="AI213" s="186"/>
      <c r="AJ213" s="200"/>
      <c r="AK213" s="200"/>
      <c r="AL213" s="196"/>
      <c r="AM213" s="199" t="str">
        <f t="shared" si="21"/>
        <v/>
      </c>
      <c r="AN213" s="198" t="str">
        <f t="shared" si="3"/>
        <v/>
      </c>
      <c r="AO213" s="201">
        <f t="shared" ca="1" si="17"/>
        <v>43700</v>
      </c>
      <c r="AP213" s="186"/>
      <c r="AQ213" s="199"/>
    </row>
    <row r="214" spans="1:43" ht="67.5" x14ac:dyDescent="0.25">
      <c r="A214" s="151">
        <f t="shared" si="20"/>
        <v>203</v>
      </c>
      <c r="B214" s="150" t="s">
        <v>386</v>
      </c>
      <c r="C214" s="150" t="s">
        <v>24</v>
      </c>
      <c r="D214" s="188" t="str">
        <f>IF(ISERROR(VLOOKUP(C214,Base!$C$2:$C$34,1,FALSE)),"error",LOOKUP(C214,Base!$C$2:$C$34,Base!$D$2:$D$34))</f>
        <v>Gestión con Valores para el Resultado</v>
      </c>
      <c r="E214" s="188" t="str">
        <f>IF(ISERROR(VLOOKUP(C214,Base!$C$2:$C$34,1,FALSE)),"error",LOOKUP(C214,Base!$C$2:$C$34,Base!$E$2:$E$34))</f>
        <v>Fortalecimiento organizacional y simplificación de procesos</v>
      </c>
      <c r="F214" s="188" t="str">
        <f>IF(ISERROR(VLOOKUP(C214,Base!$C$2:$C$34,1,FALSE)),"error",LOOKUP(C214,Base!$C$2:$C$34,Base!$F$2:$F$34))</f>
        <v>Plan de Acción / Plan Anual de Adquisiciones</v>
      </c>
      <c r="G214" s="188" t="str">
        <f>IF(ISERROR(VLOOKUP(C214,Base!$C$2:$C$34,1,FALSE)),"error",LOOKUP(C214,Base!$C$2:$C$34,Base!$G$2:$G$34))</f>
        <v>GA-Optimización de la gestión administrativa</v>
      </c>
      <c r="H214" s="188" t="str">
        <f>IF(ISERROR(VLOOKUP(C214,Base!$C$2:$C$34,1,FALSE)),"error",LOOKUP(C214,Base!$C$2:$C$34,Base!$H$2:$H$34))</f>
        <v>Fortalecer la gobernanza y gobernabilidad de la Institución, orientando los procesos de gestión hacia el incremento de las capacidades institucionales y la consolidación del clima organizacional</v>
      </c>
      <c r="I214" s="150" t="s">
        <v>207</v>
      </c>
      <c r="J214" s="75" t="s">
        <v>275</v>
      </c>
      <c r="K214" s="150" t="s">
        <v>75</v>
      </c>
      <c r="L214" s="181" t="s">
        <v>1017</v>
      </c>
      <c r="M214" s="182">
        <v>2</v>
      </c>
      <c r="N214" s="182">
        <v>1</v>
      </c>
      <c r="O214" s="182">
        <v>2018</v>
      </c>
      <c r="P214" s="182">
        <v>31</v>
      </c>
      <c r="Q214" s="182">
        <v>12</v>
      </c>
      <c r="R214" s="182">
        <v>2018</v>
      </c>
      <c r="S214" s="182"/>
      <c r="T214" s="182"/>
      <c r="U214" s="182"/>
      <c r="V214" s="77"/>
      <c r="W214" s="184"/>
      <c r="X214" s="182"/>
      <c r="Y214" s="182"/>
      <c r="Z214" s="183" t="s">
        <v>1099</v>
      </c>
      <c r="AA214" s="184" t="s">
        <v>548</v>
      </c>
      <c r="AB214" s="184" t="s">
        <v>536</v>
      </c>
      <c r="AC214" s="183" t="s">
        <v>1159</v>
      </c>
      <c r="AD214" s="184" t="s">
        <v>524</v>
      </c>
      <c r="AE214" s="185">
        <v>69802000</v>
      </c>
      <c r="AF214" s="184" t="s">
        <v>555</v>
      </c>
      <c r="AG214" s="184" t="s">
        <v>1174</v>
      </c>
      <c r="AH214" s="182" t="s">
        <v>1175</v>
      </c>
      <c r="AI214" s="186"/>
      <c r="AJ214" s="200"/>
      <c r="AK214" s="200"/>
      <c r="AL214" s="196"/>
      <c r="AM214" s="199" t="str">
        <f t="shared" si="21"/>
        <v/>
      </c>
      <c r="AN214" s="198" t="str">
        <f t="shared" si="3"/>
        <v/>
      </c>
      <c r="AO214" s="201">
        <f t="shared" ca="1" si="17"/>
        <v>43700</v>
      </c>
      <c r="AP214" s="186"/>
      <c r="AQ214" s="199"/>
    </row>
    <row r="215" spans="1:43" ht="67.5" x14ac:dyDescent="0.25">
      <c r="A215" s="151">
        <f t="shared" si="20"/>
        <v>204</v>
      </c>
      <c r="B215" s="150" t="s">
        <v>386</v>
      </c>
      <c r="C215" s="150" t="s">
        <v>24</v>
      </c>
      <c r="D215" s="188" t="str">
        <f>IF(ISERROR(VLOOKUP(C215,Base!$C$2:$C$34,1,FALSE)),"error",LOOKUP(C215,Base!$C$2:$C$34,Base!$D$2:$D$34))</f>
        <v>Gestión con Valores para el Resultado</v>
      </c>
      <c r="E215" s="188" t="str">
        <f>IF(ISERROR(VLOOKUP(C215,Base!$C$2:$C$34,1,FALSE)),"error",LOOKUP(C215,Base!$C$2:$C$34,Base!$E$2:$E$34))</f>
        <v>Fortalecimiento organizacional y simplificación de procesos</v>
      </c>
      <c r="F215" s="188" t="str">
        <f>IF(ISERROR(VLOOKUP(C215,Base!$C$2:$C$34,1,FALSE)),"error",LOOKUP(C215,Base!$C$2:$C$34,Base!$F$2:$F$34))</f>
        <v>Plan de Acción / Plan Anual de Adquisiciones</v>
      </c>
      <c r="G215" s="188" t="str">
        <f>IF(ISERROR(VLOOKUP(C215,Base!$C$2:$C$34,1,FALSE)),"error",LOOKUP(C215,Base!$C$2:$C$34,Base!$G$2:$G$34))</f>
        <v>GA-Optimización de la gestión administrativa</v>
      </c>
      <c r="H215" s="188" t="str">
        <f>IF(ISERROR(VLOOKUP(C215,Base!$C$2:$C$34,1,FALSE)),"error",LOOKUP(C215,Base!$C$2:$C$34,Base!$H$2:$H$34))</f>
        <v>Fortalecer la gobernanza y gobernabilidad de la Institución, orientando los procesos de gestión hacia el incremento de las capacidades institucionales y la consolidación del clima organizacional</v>
      </c>
      <c r="I215" s="150" t="s">
        <v>207</v>
      </c>
      <c r="J215" s="75" t="s">
        <v>275</v>
      </c>
      <c r="K215" s="150" t="s">
        <v>75</v>
      </c>
      <c r="L215" s="181" t="s">
        <v>1018</v>
      </c>
      <c r="M215" s="182">
        <v>2</v>
      </c>
      <c r="N215" s="182">
        <v>1</v>
      </c>
      <c r="O215" s="182">
        <v>2018</v>
      </c>
      <c r="P215" s="182">
        <v>31</v>
      </c>
      <c r="Q215" s="182">
        <v>12</v>
      </c>
      <c r="R215" s="182">
        <v>2018</v>
      </c>
      <c r="S215" s="182"/>
      <c r="T215" s="182"/>
      <c r="U215" s="182"/>
      <c r="V215" s="77"/>
      <c r="W215" s="184"/>
      <c r="X215" s="182"/>
      <c r="Y215" s="182"/>
      <c r="Z215" s="183" t="s">
        <v>1100</v>
      </c>
      <c r="AA215" s="184" t="s">
        <v>523</v>
      </c>
      <c r="AB215" s="184" t="s">
        <v>1129</v>
      </c>
      <c r="AC215" s="183" t="s">
        <v>1160</v>
      </c>
      <c r="AD215" s="184" t="s">
        <v>524</v>
      </c>
      <c r="AE215" s="185">
        <v>300000000</v>
      </c>
      <c r="AF215" s="184" t="s">
        <v>555</v>
      </c>
      <c r="AG215" s="184" t="s">
        <v>1174</v>
      </c>
      <c r="AH215" s="182" t="s">
        <v>1175</v>
      </c>
      <c r="AI215" s="186"/>
      <c r="AJ215" s="200"/>
      <c r="AK215" s="200"/>
      <c r="AL215" s="196"/>
      <c r="AM215" s="199" t="str">
        <f t="shared" si="21"/>
        <v/>
      </c>
      <c r="AN215" s="198" t="str">
        <f t="shared" si="3"/>
        <v/>
      </c>
      <c r="AO215" s="201">
        <f t="shared" ca="1" si="17"/>
        <v>43700</v>
      </c>
      <c r="AP215" s="186"/>
      <c r="AQ215" s="199"/>
    </row>
    <row r="216" spans="1:43" ht="67.5" x14ac:dyDescent="0.25">
      <c r="A216" s="151">
        <f t="shared" si="20"/>
        <v>205</v>
      </c>
      <c r="B216" s="150" t="s">
        <v>386</v>
      </c>
      <c r="C216" s="150" t="s">
        <v>24</v>
      </c>
      <c r="D216" s="188" t="str">
        <f>IF(ISERROR(VLOOKUP(C216,Base!$C$2:$C$34,1,FALSE)),"error",LOOKUP(C216,Base!$C$2:$C$34,Base!$D$2:$D$34))</f>
        <v>Gestión con Valores para el Resultado</v>
      </c>
      <c r="E216" s="188" t="str">
        <f>IF(ISERROR(VLOOKUP(C216,Base!$C$2:$C$34,1,FALSE)),"error",LOOKUP(C216,Base!$C$2:$C$34,Base!$E$2:$E$34))</f>
        <v>Fortalecimiento organizacional y simplificación de procesos</v>
      </c>
      <c r="F216" s="188" t="str">
        <f>IF(ISERROR(VLOOKUP(C216,Base!$C$2:$C$34,1,FALSE)),"error",LOOKUP(C216,Base!$C$2:$C$34,Base!$F$2:$F$34))</f>
        <v>Plan de Acción / Plan Anual de Adquisiciones</v>
      </c>
      <c r="G216" s="188" t="str">
        <f>IF(ISERROR(VLOOKUP(C216,Base!$C$2:$C$34,1,FALSE)),"error",LOOKUP(C216,Base!$C$2:$C$34,Base!$G$2:$G$34))</f>
        <v>GA-Optimización de la gestión administrativa</v>
      </c>
      <c r="H216" s="188" t="str">
        <f>IF(ISERROR(VLOOKUP(C216,Base!$C$2:$C$34,1,FALSE)),"error",LOOKUP(C216,Base!$C$2:$C$34,Base!$H$2:$H$34))</f>
        <v>Fortalecer la gobernanza y gobernabilidad de la Institución, orientando los procesos de gestión hacia el incremento de las capacidades institucionales y la consolidación del clima organizacional</v>
      </c>
      <c r="I216" s="150" t="s">
        <v>207</v>
      </c>
      <c r="J216" s="75" t="s">
        <v>275</v>
      </c>
      <c r="K216" s="150" t="s">
        <v>75</v>
      </c>
      <c r="L216" s="181" t="s">
        <v>1019</v>
      </c>
      <c r="M216" s="182">
        <v>2</v>
      </c>
      <c r="N216" s="182">
        <v>1</v>
      </c>
      <c r="O216" s="182">
        <v>2018</v>
      </c>
      <c r="P216" s="182">
        <v>31</v>
      </c>
      <c r="Q216" s="182">
        <v>12</v>
      </c>
      <c r="R216" s="182">
        <v>2018</v>
      </c>
      <c r="S216" s="182"/>
      <c r="T216" s="182"/>
      <c r="U216" s="182"/>
      <c r="V216" s="77"/>
      <c r="W216" s="184"/>
      <c r="X216" s="182"/>
      <c r="Y216" s="182"/>
      <c r="Z216" s="183">
        <v>90111501</v>
      </c>
      <c r="AA216" s="184" t="s">
        <v>542</v>
      </c>
      <c r="AB216" s="184" t="s">
        <v>1130</v>
      </c>
      <c r="AC216" s="183" t="s">
        <v>1161</v>
      </c>
      <c r="AD216" s="184" t="s">
        <v>524</v>
      </c>
      <c r="AE216" s="185">
        <v>15000000</v>
      </c>
      <c r="AF216" s="184" t="s">
        <v>555</v>
      </c>
      <c r="AG216" s="184" t="s">
        <v>1174</v>
      </c>
      <c r="AH216" s="182" t="s">
        <v>1175</v>
      </c>
      <c r="AI216" s="186"/>
      <c r="AJ216" s="200"/>
      <c r="AK216" s="200"/>
      <c r="AL216" s="196"/>
      <c r="AM216" s="199" t="str">
        <f t="shared" si="21"/>
        <v/>
      </c>
      <c r="AN216" s="198" t="str">
        <f t="shared" si="3"/>
        <v/>
      </c>
      <c r="AO216" s="201">
        <f t="shared" ca="1" si="17"/>
        <v>43700</v>
      </c>
      <c r="AP216" s="186"/>
      <c r="AQ216" s="199"/>
    </row>
    <row r="217" spans="1:43" ht="67.5" x14ac:dyDescent="0.25">
      <c r="A217" s="151">
        <f t="shared" si="20"/>
        <v>206</v>
      </c>
      <c r="B217" s="150" t="s">
        <v>386</v>
      </c>
      <c r="C217" s="150" t="s">
        <v>24</v>
      </c>
      <c r="D217" s="188" t="str">
        <f>IF(ISERROR(VLOOKUP(C217,Base!$C$2:$C$34,1,FALSE)),"error",LOOKUP(C217,Base!$C$2:$C$34,Base!$D$2:$D$34))</f>
        <v>Gestión con Valores para el Resultado</v>
      </c>
      <c r="E217" s="188" t="str">
        <f>IF(ISERROR(VLOOKUP(C217,Base!$C$2:$C$34,1,FALSE)),"error",LOOKUP(C217,Base!$C$2:$C$34,Base!$E$2:$E$34))</f>
        <v>Fortalecimiento organizacional y simplificación de procesos</v>
      </c>
      <c r="F217" s="188" t="str">
        <f>IF(ISERROR(VLOOKUP(C217,Base!$C$2:$C$34,1,FALSE)),"error",LOOKUP(C217,Base!$C$2:$C$34,Base!$F$2:$F$34))</f>
        <v>Plan de Acción / Plan Anual de Adquisiciones</v>
      </c>
      <c r="G217" s="188" t="str">
        <f>IF(ISERROR(VLOOKUP(C217,Base!$C$2:$C$34,1,FALSE)),"error",LOOKUP(C217,Base!$C$2:$C$34,Base!$G$2:$G$34))</f>
        <v>GA-Optimización de la gestión administrativa</v>
      </c>
      <c r="H217" s="188" t="str">
        <f>IF(ISERROR(VLOOKUP(C217,Base!$C$2:$C$34,1,FALSE)),"error",LOOKUP(C217,Base!$C$2:$C$34,Base!$H$2:$H$34))</f>
        <v>Fortalecer la gobernanza y gobernabilidad de la Institución, orientando los procesos de gestión hacia el incremento de las capacidades institucionales y la consolidación del clima organizacional</v>
      </c>
      <c r="I217" s="150" t="s">
        <v>207</v>
      </c>
      <c r="J217" s="75" t="s">
        <v>275</v>
      </c>
      <c r="K217" s="150" t="s">
        <v>75</v>
      </c>
      <c r="L217" s="181" t="s">
        <v>1019</v>
      </c>
      <c r="M217" s="182">
        <v>2</v>
      </c>
      <c r="N217" s="182">
        <v>1</v>
      </c>
      <c r="O217" s="182">
        <v>2018</v>
      </c>
      <c r="P217" s="182">
        <v>31</v>
      </c>
      <c r="Q217" s="182">
        <v>12</v>
      </c>
      <c r="R217" s="182">
        <v>2018</v>
      </c>
      <c r="S217" s="182"/>
      <c r="T217" s="182"/>
      <c r="U217" s="182"/>
      <c r="V217" s="77"/>
      <c r="W217" s="184"/>
      <c r="X217" s="182"/>
      <c r="Y217" s="182"/>
      <c r="Z217" s="183">
        <v>90111501</v>
      </c>
      <c r="AA217" s="184" t="s">
        <v>548</v>
      </c>
      <c r="AB217" s="184" t="s">
        <v>1130</v>
      </c>
      <c r="AC217" s="183" t="s">
        <v>1161</v>
      </c>
      <c r="AD217" s="184" t="s">
        <v>524</v>
      </c>
      <c r="AE217" s="185">
        <v>66113000</v>
      </c>
      <c r="AF217" s="184" t="s">
        <v>555</v>
      </c>
      <c r="AG217" s="184" t="s">
        <v>1174</v>
      </c>
      <c r="AH217" s="182" t="s">
        <v>1175</v>
      </c>
      <c r="AI217" s="186"/>
      <c r="AJ217" s="200"/>
      <c r="AK217" s="200"/>
      <c r="AL217" s="196"/>
      <c r="AM217" s="199" t="str">
        <f t="shared" si="21"/>
        <v/>
      </c>
      <c r="AN217" s="198" t="str">
        <f t="shared" si="3"/>
        <v/>
      </c>
      <c r="AO217" s="201">
        <f t="shared" ca="1" si="17"/>
        <v>43700</v>
      </c>
      <c r="AP217" s="186"/>
      <c r="AQ217" s="199"/>
    </row>
    <row r="218" spans="1:43" ht="67.5" x14ac:dyDescent="0.25">
      <c r="A218" s="151">
        <f t="shared" si="20"/>
        <v>207</v>
      </c>
      <c r="B218" s="150" t="s">
        <v>386</v>
      </c>
      <c r="C218" s="150" t="s">
        <v>24</v>
      </c>
      <c r="D218" s="188" t="str">
        <f>IF(ISERROR(VLOOKUP(C218,Base!$C$2:$C$34,1,FALSE)),"error",LOOKUP(C218,Base!$C$2:$C$34,Base!$D$2:$D$34))</f>
        <v>Gestión con Valores para el Resultado</v>
      </c>
      <c r="E218" s="188" t="str">
        <f>IF(ISERROR(VLOOKUP(C218,Base!$C$2:$C$34,1,FALSE)),"error",LOOKUP(C218,Base!$C$2:$C$34,Base!$E$2:$E$34))</f>
        <v>Fortalecimiento organizacional y simplificación de procesos</v>
      </c>
      <c r="F218" s="188" t="str">
        <f>IF(ISERROR(VLOOKUP(C218,Base!$C$2:$C$34,1,FALSE)),"error",LOOKUP(C218,Base!$C$2:$C$34,Base!$F$2:$F$34))</f>
        <v>Plan de Acción / Plan Anual de Adquisiciones</v>
      </c>
      <c r="G218" s="188" t="str">
        <f>IF(ISERROR(VLOOKUP(C218,Base!$C$2:$C$34,1,FALSE)),"error",LOOKUP(C218,Base!$C$2:$C$34,Base!$G$2:$G$34))</f>
        <v>GA-Optimización de la gestión administrativa</v>
      </c>
      <c r="H218" s="188" t="str">
        <f>IF(ISERROR(VLOOKUP(C218,Base!$C$2:$C$34,1,FALSE)),"error",LOOKUP(C218,Base!$C$2:$C$34,Base!$H$2:$H$34))</f>
        <v>Fortalecer la gobernanza y gobernabilidad de la Institución, orientando los procesos de gestión hacia el incremento de las capacidades institucionales y la consolidación del clima organizacional</v>
      </c>
      <c r="I218" s="150" t="s">
        <v>207</v>
      </c>
      <c r="J218" s="75" t="s">
        <v>275</v>
      </c>
      <c r="K218" s="150" t="s">
        <v>75</v>
      </c>
      <c r="L218" s="181" t="s">
        <v>1020</v>
      </c>
      <c r="M218" s="182">
        <v>2</v>
      </c>
      <c r="N218" s="182">
        <v>1</v>
      </c>
      <c r="O218" s="182">
        <v>2018</v>
      </c>
      <c r="P218" s="182">
        <v>31</v>
      </c>
      <c r="Q218" s="182">
        <v>12</v>
      </c>
      <c r="R218" s="182">
        <v>2018</v>
      </c>
      <c r="S218" s="182"/>
      <c r="T218" s="182"/>
      <c r="U218" s="182"/>
      <c r="V218" s="77"/>
      <c r="W218" s="184"/>
      <c r="X218" s="182"/>
      <c r="Y218" s="182"/>
      <c r="Z218" s="183" t="s">
        <v>1101</v>
      </c>
      <c r="AA218" s="184" t="s">
        <v>549</v>
      </c>
      <c r="AB218" s="184" t="s">
        <v>535</v>
      </c>
      <c r="AC218" s="183" t="s">
        <v>1159</v>
      </c>
      <c r="AD218" s="184" t="s">
        <v>524</v>
      </c>
      <c r="AE218" s="185">
        <v>136963000</v>
      </c>
      <c r="AF218" s="184" t="s">
        <v>555</v>
      </c>
      <c r="AG218" s="184" t="s">
        <v>1174</v>
      </c>
      <c r="AH218" s="182" t="s">
        <v>1175</v>
      </c>
      <c r="AI218" s="186"/>
      <c r="AJ218" s="200"/>
      <c r="AK218" s="200"/>
      <c r="AL218" s="196"/>
      <c r="AM218" s="199" t="str">
        <f t="shared" si="21"/>
        <v/>
      </c>
      <c r="AN218" s="198" t="str">
        <f t="shared" si="3"/>
        <v/>
      </c>
      <c r="AO218" s="201">
        <f t="shared" ca="1" si="17"/>
        <v>43700</v>
      </c>
      <c r="AP218" s="186"/>
      <c r="AQ218" s="199"/>
    </row>
    <row r="219" spans="1:43" ht="67.5" x14ac:dyDescent="0.25">
      <c r="A219" s="151">
        <f t="shared" si="20"/>
        <v>208</v>
      </c>
      <c r="B219" s="150" t="s">
        <v>386</v>
      </c>
      <c r="C219" s="150" t="s">
        <v>24</v>
      </c>
      <c r="D219" s="188" t="str">
        <f>IF(ISERROR(VLOOKUP(C219,Base!$C$2:$C$34,1,FALSE)),"error",LOOKUP(C219,Base!$C$2:$C$34,Base!$D$2:$D$34))</f>
        <v>Gestión con Valores para el Resultado</v>
      </c>
      <c r="E219" s="188" t="str">
        <f>IF(ISERROR(VLOOKUP(C219,Base!$C$2:$C$34,1,FALSE)),"error",LOOKUP(C219,Base!$C$2:$C$34,Base!$E$2:$E$34))</f>
        <v>Fortalecimiento organizacional y simplificación de procesos</v>
      </c>
      <c r="F219" s="188" t="str">
        <f>IF(ISERROR(VLOOKUP(C219,Base!$C$2:$C$34,1,FALSE)),"error",LOOKUP(C219,Base!$C$2:$C$34,Base!$F$2:$F$34))</f>
        <v>Plan de Acción / Plan Anual de Adquisiciones</v>
      </c>
      <c r="G219" s="188" t="str">
        <f>IF(ISERROR(VLOOKUP(C219,Base!$C$2:$C$34,1,FALSE)),"error",LOOKUP(C219,Base!$C$2:$C$34,Base!$G$2:$G$34))</f>
        <v>GA-Optimización de la gestión administrativa</v>
      </c>
      <c r="H219" s="188" t="str">
        <f>IF(ISERROR(VLOOKUP(C219,Base!$C$2:$C$34,1,FALSE)),"error",LOOKUP(C219,Base!$C$2:$C$34,Base!$H$2:$H$34))</f>
        <v>Fortalecer la gobernanza y gobernabilidad de la Institución, orientando los procesos de gestión hacia el incremento de las capacidades institucionales y la consolidación del clima organizacional</v>
      </c>
      <c r="I219" s="150" t="s">
        <v>207</v>
      </c>
      <c r="J219" s="75" t="s">
        <v>275</v>
      </c>
      <c r="K219" s="150" t="s">
        <v>75</v>
      </c>
      <c r="L219" s="181" t="s">
        <v>1021</v>
      </c>
      <c r="M219" s="182">
        <v>2</v>
      </c>
      <c r="N219" s="182">
        <v>1</v>
      </c>
      <c r="O219" s="182">
        <v>2018</v>
      </c>
      <c r="P219" s="182">
        <v>31</v>
      </c>
      <c r="Q219" s="182">
        <v>12</v>
      </c>
      <c r="R219" s="182">
        <v>2018</v>
      </c>
      <c r="S219" s="182"/>
      <c r="T219" s="182"/>
      <c r="U219" s="182"/>
      <c r="V219" s="77"/>
      <c r="W219" s="184"/>
      <c r="X219" s="182"/>
      <c r="Y219" s="182"/>
      <c r="Z219" s="183" t="s">
        <v>1102</v>
      </c>
      <c r="AA219" s="184" t="s">
        <v>549</v>
      </c>
      <c r="AB219" s="184" t="s">
        <v>535</v>
      </c>
      <c r="AC219" s="183" t="s">
        <v>1159</v>
      </c>
      <c r="AD219" s="184" t="s">
        <v>524</v>
      </c>
      <c r="AE219" s="185">
        <v>80919000</v>
      </c>
      <c r="AF219" s="184" t="s">
        <v>555</v>
      </c>
      <c r="AG219" s="184" t="s">
        <v>1174</v>
      </c>
      <c r="AH219" s="182" t="s">
        <v>1175</v>
      </c>
      <c r="AI219" s="186"/>
      <c r="AJ219" s="200"/>
      <c r="AK219" s="200"/>
      <c r="AL219" s="196"/>
      <c r="AM219" s="199" t="str">
        <f t="shared" si="21"/>
        <v/>
      </c>
      <c r="AN219" s="198" t="str">
        <f t="shared" si="3"/>
        <v/>
      </c>
      <c r="AO219" s="201">
        <f t="shared" ca="1" si="17"/>
        <v>43700</v>
      </c>
      <c r="AP219" s="186"/>
      <c r="AQ219" s="199"/>
    </row>
    <row r="220" spans="1:43" ht="67.5" x14ac:dyDescent="0.25">
      <c r="A220" s="151">
        <f t="shared" si="20"/>
        <v>209</v>
      </c>
      <c r="B220" s="150" t="s">
        <v>386</v>
      </c>
      <c r="C220" s="150" t="s">
        <v>24</v>
      </c>
      <c r="D220" s="188" t="str">
        <f>IF(ISERROR(VLOOKUP(C220,Base!$C$2:$C$34,1,FALSE)),"error",LOOKUP(C220,Base!$C$2:$C$34,Base!$D$2:$D$34))</f>
        <v>Gestión con Valores para el Resultado</v>
      </c>
      <c r="E220" s="188" t="str">
        <f>IF(ISERROR(VLOOKUP(C220,Base!$C$2:$C$34,1,FALSE)),"error",LOOKUP(C220,Base!$C$2:$C$34,Base!$E$2:$E$34))</f>
        <v>Fortalecimiento organizacional y simplificación de procesos</v>
      </c>
      <c r="F220" s="188" t="str">
        <f>IF(ISERROR(VLOOKUP(C220,Base!$C$2:$C$34,1,FALSE)),"error",LOOKUP(C220,Base!$C$2:$C$34,Base!$F$2:$F$34))</f>
        <v>Plan de Acción / Plan Anual de Adquisiciones</v>
      </c>
      <c r="G220" s="188" t="str">
        <f>IF(ISERROR(VLOOKUP(C220,Base!$C$2:$C$34,1,FALSE)),"error",LOOKUP(C220,Base!$C$2:$C$34,Base!$G$2:$G$34))</f>
        <v>GA-Optimización de la gestión administrativa</v>
      </c>
      <c r="H220" s="188" t="str">
        <f>IF(ISERROR(VLOOKUP(C220,Base!$C$2:$C$34,1,FALSE)),"error",LOOKUP(C220,Base!$C$2:$C$34,Base!$H$2:$H$34))</f>
        <v>Fortalecer la gobernanza y gobernabilidad de la Institución, orientando los procesos de gestión hacia el incremento de las capacidades institucionales y la consolidación del clima organizacional</v>
      </c>
      <c r="I220" s="150" t="s">
        <v>207</v>
      </c>
      <c r="J220" s="75" t="s">
        <v>275</v>
      </c>
      <c r="K220" s="150" t="s">
        <v>75</v>
      </c>
      <c r="L220" s="181" t="s">
        <v>1022</v>
      </c>
      <c r="M220" s="182">
        <v>2</v>
      </c>
      <c r="N220" s="182">
        <v>1</v>
      </c>
      <c r="O220" s="182">
        <v>2018</v>
      </c>
      <c r="P220" s="182">
        <v>31</v>
      </c>
      <c r="Q220" s="182">
        <v>12</v>
      </c>
      <c r="R220" s="182">
        <v>2018</v>
      </c>
      <c r="S220" s="182"/>
      <c r="T220" s="182"/>
      <c r="U220" s="182"/>
      <c r="V220" s="77"/>
      <c r="W220" s="184"/>
      <c r="X220" s="182"/>
      <c r="Y220" s="182"/>
      <c r="Z220" s="183">
        <v>44101501</v>
      </c>
      <c r="AA220" s="184" t="s">
        <v>542</v>
      </c>
      <c r="AB220" s="184" t="s">
        <v>1131</v>
      </c>
      <c r="AC220" s="183" t="s">
        <v>1161</v>
      </c>
      <c r="AD220" s="184" t="s">
        <v>524</v>
      </c>
      <c r="AE220" s="185">
        <v>45000000</v>
      </c>
      <c r="AF220" s="184" t="s">
        <v>555</v>
      </c>
      <c r="AG220" s="184" t="s">
        <v>1174</v>
      </c>
      <c r="AH220" s="182" t="s">
        <v>1175</v>
      </c>
      <c r="AI220" s="186"/>
      <c r="AJ220" s="200"/>
      <c r="AK220" s="200"/>
      <c r="AL220" s="196"/>
      <c r="AM220" s="199" t="str">
        <f t="shared" si="21"/>
        <v/>
      </c>
      <c r="AN220" s="198" t="str">
        <f t="shared" si="3"/>
        <v/>
      </c>
      <c r="AO220" s="201">
        <f t="shared" ca="1" si="17"/>
        <v>43700</v>
      </c>
      <c r="AP220" s="186"/>
      <c r="AQ220" s="199"/>
    </row>
    <row r="221" spans="1:43" ht="67.5" x14ac:dyDescent="0.25">
      <c r="A221" s="151">
        <f t="shared" si="20"/>
        <v>210</v>
      </c>
      <c r="B221" s="150" t="s">
        <v>386</v>
      </c>
      <c r="C221" s="150" t="s">
        <v>24</v>
      </c>
      <c r="D221" s="188" t="str">
        <f>IF(ISERROR(VLOOKUP(C221,Base!$C$2:$C$34,1,FALSE)),"error",LOOKUP(C221,Base!$C$2:$C$34,Base!$D$2:$D$34))</f>
        <v>Gestión con Valores para el Resultado</v>
      </c>
      <c r="E221" s="188" t="str">
        <f>IF(ISERROR(VLOOKUP(C221,Base!$C$2:$C$34,1,FALSE)),"error",LOOKUP(C221,Base!$C$2:$C$34,Base!$E$2:$E$34))</f>
        <v>Fortalecimiento organizacional y simplificación de procesos</v>
      </c>
      <c r="F221" s="188" t="str">
        <f>IF(ISERROR(VLOOKUP(C221,Base!$C$2:$C$34,1,FALSE)),"error",LOOKUP(C221,Base!$C$2:$C$34,Base!$F$2:$F$34))</f>
        <v>Plan de Acción / Plan Anual de Adquisiciones</v>
      </c>
      <c r="G221" s="188" t="str">
        <f>IF(ISERROR(VLOOKUP(C221,Base!$C$2:$C$34,1,FALSE)),"error",LOOKUP(C221,Base!$C$2:$C$34,Base!$G$2:$G$34))</f>
        <v>GA-Optimización de la gestión administrativa</v>
      </c>
      <c r="H221" s="188" t="str">
        <f>IF(ISERROR(VLOOKUP(C221,Base!$C$2:$C$34,1,FALSE)),"error",LOOKUP(C221,Base!$C$2:$C$34,Base!$H$2:$H$34))</f>
        <v>Fortalecer la gobernanza y gobernabilidad de la Institución, orientando los procesos de gestión hacia el incremento de las capacidades institucionales y la consolidación del clima organizacional</v>
      </c>
      <c r="I221" s="150" t="s">
        <v>207</v>
      </c>
      <c r="J221" s="75" t="s">
        <v>275</v>
      </c>
      <c r="K221" s="150" t="s">
        <v>75</v>
      </c>
      <c r="L221" s="181" t="s">
        <v>1023</v>
      </c>
      <c r="M221" s="182">
        <v>2</v>
      </c>
      <c r="N221" s="182">
        <v>1</v>
      </c>
      <c r="O221" s="182">
        <v>2018</v>
      </c>
      <c r="P221" s="182">
        <v>31</v>
      </c>
      <c r="Q221" s="182">
        <v>12</v>
      </c>
      <c r="R221" s="182">
        <v>2018</v>
      </c>
      <c r="S221" s="182"/>
      <c r="T221" s="182"/>
      <c r="U221" s="182"/>
      <c r="V221" s="77"/>
      <c r="W221" s="184"/>
      <c r="X221" s="182"/>
      <c r="Y221" s="182"/>
      <c r="Z221" s="183" t="s">
        <v>1103</v>
      </c>
      <c r="AA221" s="184" t="s">
        <v>549</v>
      </c>
      <c r="AB221" s="184" t="s">
        <v>1132</v>
      </c>
      <c r="AC221" s="183" t="s">
        <v>1162</v>
      </c>
      <c r="AD221" s="184" t="s">
        <v>524</v>
      </c>
      <c r="AE221" s="185">
        <v>21499000</v>
      </c>
      <c r="AF221" s="184" t="s">
        <v>555</v>
      </c>
      <c r="AG221" s="184" t="s">
        <v>1174</v>
      </c>
      <c r="AH221" s="182" t="s">
        <v>1175</v>
      </c>
      <c r="AI221" s="186"/>
      <c r="AJ221" s="200"/>
      <c r="AK221" s="200"/>
      <c r="AL221" s="196"/>
      <c r="AM221" s="199" t="str">
        <f t="shared" si="21"/>
        <v/>
      </c>
      <c r="AN221" s="198" t="str">
        <f t="shared" si="3"/>
        <v/>
      </c>
      <c r="AO221" s="201">
        <f t="shared" ca="1" si="17"/>
        <v>43700</v>
      </c>
      <c r="AP221" s="186"/>
      <c r="AQ221" s="199"/>
    </row>
    <row r="222" spans="1:43" ht="67.5" x14ac:dyDescent="0.25">
      <c r="A222" s="151">
        <f t="shared" si="20"/>
        <v>211</v>
      </c>
      <c r="B222" s="150" t="s">
        <v>386</v>
      </c>
      <c r="C222" s="150" t="s">
        <v>24</v>
      </c>
      <c r="D222" s="188" t="str">
        <f>IF(ISERROR(VLOOKUP(C222,Base!$C$2:$C$34,1,FALSE)),"error",LOOKUP(C222,Base!$C$2:$C$34,Base!$D$2:$D$34))</f>
        <v>Gestión con Valores para el Resultado</v>
      </c>
      <c r="E222" s="188" t="str">
        <f>IF(ISERROR(VLOOKUP(C222,Base!$C$2:$C$34,1,FALSE)),"error",LOOKUP(C222,Base!$C$2:$C$34,Base!$E$2:$E$34))</f>
        <v>Fortalecimiento organizacional y simplificación de procesos</v>
      </c>
      <c r="F222" s="188" t="str">
        <f>IF(ISERROR(VLOOKUP(C222,Base!$C$2:$C$34,1,FALSE)),"error",LOOKUP(C222,Base!$C$2:$C$34,Base!$F$2:$F$34))</f>
        <v>Plan de Acción / Plan Anual de Adquisiciones</v>
      </c>
      <c r="G222" s="188" t="str">
        <f>IF(ISERROR(VLOOKUP(C222,Base!$C$2:$C$34,1,FALSE)),"error",LOOKUP(C222,Base!$C$2:$C$34,Base!$G$2:$G$34))</f>
        <v>GA-Optimización de la gestión administrativa</v>
      </c>
      <c r="H222" s="188" t="str">
        <f>IF(ISERROR(VLOOKUP(C222,Base!$C$2:$C$34,1,FALSE)),"error",LOOKUP(C222,Base!$C$2:$C$34,Base!$H$2:$H$34))</f>
        <v>Fortalecer la gobernanza y gobernabilidad de la Institución, orientando los procesos de gestión hacia el incremento de las capacidades institucionales y la consolidación del clima organizacional</v>
      </c>
      <c r="I222" s="150" t="s">
        <v>207</v>
      </c>
      <c r="J222" s="75" t="s">
        <v>275</v>
      </c>
      <c r="K222" s="150" t="s">
        <v>75</v>
      </c>
      <c r="L222" s="181" t="s">
        <v>1024</v>
      </c>
      <c r="M222" s="182">
        <v>2</v>
      </c>
      <c r="N222" s="182">
        <v>1</v>
      </c>
      <c r="O222" s="182">
        <v>2018</v>
      </c>
      <c r="P222" s="182">
        <v>31</v>
      </c>
      <c r="Q222" s="182">
        <v>12</v>
      </c>
      <c r="R222" s="182">
        <v>2018</v>
      </c>
      <c r="S222" s="182"/>
      <c r="T222" s="182"/>
      <c r="U222" s="182"/>
      <c r="V222" s="77"/>
      <c r="W222" s="184"/>
      <c r="X222" s="182"/>
      <c r="Y222" s="182"/>
      <c r="Z222" s="183" t="s">
        <v>1104</v>
      </c>
      <c r="AA222" s="184" t="s">
        <v>543</v>
      </c>
      <c r="AB222" s="184" t="s">
        <v>1133</v>
      </c>
      <c r="AC222" s="183" t="s">
        <v>1163</v>
      </c>
      <c r="AD222" s="184" t="s">
        <v>524</v>
      </c>
      <c r="AE222" s="185">
        <v>602108000</v>
      </c>
      <c r="AF222" s="184" t="s">
        <v>555</v>
      </c>
      <c r="AG222" s="184" t="s">
        <v>1174</v>
      </c>
      <c r="AH222" s="182" t="s">
        <v>1175</v>
      </c>
      <c r="AI222" s="186"/>
      <c r="AJ222" s="200"/>
      <c r="AK222" s="200"/>
      <c r="AL222" s="196"/>
      <c r="AM222" s="199" t="str">
        <f t="shared" si="21"/>
        <v/>
      </c>
      <c r="AN222" s="198" t="str">
        <f t="shared" si="3"/>
        <v/>
      </c>
      <c r="AO222" s="201">
        <f t="shared" ca="1" si="17"/>
        <v>43700</v>
      </c>
      <c r="AP222" s="186"/>
      <c r="AQ222" s="199"/>
    </row>
    <row r="223" spans="1:43" ht="67.5" x14ac:dyDescent="0.25">
      <c r="A223" s="151">
        <f t="shared" si="20"/>
        <v>212</v>
      </c>
      <c r="B223" s="150" t="s">
        <v>386</v>
      </c>
      <c r="C223" s="150" t="s">
        <v>24</v>
      </c>
      <c r="D223" s="188" t="str">
        <f>IF(ISERROR(VLOOKUP(C223,Base!$C$2:$C$34,1,FALSE)),"error",LOOKUP(C223,Base!$C$2:$C$34,Base!$D$2:$D$34))</f>
        <v>Gestión con Valores para el Resultado</v>
      </c>
      <c r="E223" s="188" t="str">
        <f>IF(ISERROR(VLOOKUP(C223,Base!$C$2:$C$34,1,FALSE)),"error",LOOKUP(C223,Base!$C$2:$C$34,Base!$E$2:$E$34))</f>
        <v>Fortalecimiento organizacional y simplificación de procesos</v>
      </c>
      <c r="F223" s="188" t="str">
        <f>IF(ISERROR(VLOOKUP(C223,Base!$C$2:$C$34,1,FALSE)),"error",LOOKUP(C223,Base!$C$2:$C$34,Base!$F$2:$F$34))</f>
        <v>Plan de Acción / Plan Anual de Adquisiciones</v>
      </c>
      <c r="G223" s="188" t="str">
        <f>IF(ISERROR(VLOOKUP(C223,Base!$C$2:$C$34,1,FALSE)),"error",LOOKUP(C223,Base!$C$2:$C$34,Base!$G$2:$G$34))</f>
        <v>GA-Optimización de la gestión administrativa</v>
      </c>
      <c r="H223" s="188" t="str">
        <f>IF(ISERROR(VLOOKUP(C223,Base!$C$2:$C$34,1,FALSE)),"error",LOOKUP(C223,Base!$C$2:$C$34,Base!$H$2:$H$34))</f>
        <v>Fortalecer la gobernanza y gobernabilidad de la Institución, orientando los procesos de gestión hacia el incremento de las capacidades institucionales y la consolidación del clima organizacional</v>
      </c>
      <c r="I223" s="150" t="s">
        <v>207</v>
      </c>
      <c r="J223" s="75" t="s">
        <v>275</v>
      </c>
      <c r="K223" s="150" t="s">
        <v>75</v>
      </c>
      <c r="L223" s="181" t="s">
        <v>1025</v>
      </c>
      <c r="M223" s="182">
        <v>2</v>
      </c>
      <c r="N223" s="182">
        <v>1</v>
      </c>
      <c r="O223" s="182">
        <v>2018</v>
      </c>
      <c r="P223" s="182">
        <v>31</v>
      </c>
      <c r="Q223" s="182">
        <v>12</v>
      </c>
      <c r="R223" s="182">
        <v>2018</v>
      </c>
      <c r="S223" s="182"/>
      <c r="T223" s="182"/>
      <c r="U223" s="182"/>
      <c r="V223" s="77"/>
      <c r="W223" s="184"/>
      <c r="X223" s="182"/>
      <c r="Y223" s="182"/>
      <c r="Z223" s="183" t="s">
        <v>1105</v>
      </c>
      <c r="AA223" s="184" t="s">
        <v>542</v>
      </c>
      <c r="AB223" s="184" t="s">
        <v>1132</v>
      </c>
      <c r="AC223" s="183" t="s">
        <v>1162</v>
      </c>
      <c r="AD223" s="184" t="s">
        <v>524</v>
      </c>
      <c r="AE223" s="185">
        <v>10000000</v>
      </c>
      <c r="AF223" s="184" t="s">
        <v>555</v>
      </c>
      <c r="AG223" s="184" t="s">
        <v>1174</v>
      </c>
      <c r="AH223" s="182" t="s">
        <v>1175</v>
      </c>
      <c r="AI223" s="186"/>
      <c r="AJ223" s="200"/>
      <c r="AK223" s="200"/>
      <c r="AL223" s="196"/>
      <c r="AM223" s="199" t="str">
        <f t="shared" si="21"/>
        <v/>
      </c>
      <c r="AN223" s="198" t="str">
        <f t="shared" si="3"/>
        <v/>
      </c>
      <c r="AO223" s="201">
        <f t="shared" ca="1" si="17"/>
        <v>43700</v>
      </c>
      <c r="AP223" s="186"/>
      <c r="AQ223" s="199"/>
    </row>
    <row r="224" spans="1:43" ht="67.5" x14ac:dyDescent="0.25">
      <c r="A224" s="151">
        <f t="shared" si="20"/>
        <v>213</v>
      </c>
      <c r="B224" s="150" t="s">
        <v>386</v>
      </c>
      <c r="C224" s="150" t="s">
        <v>24</v>
      </c>
      <c r="D224" s="188" t="str">
        <f>IF(ISERROR(VLOOKUP(C224,Base!$C$2:$C$34,1,FALSE)),"error",LOOKUP(C224,Base!$C$2:$C$34,Base!$D$2:$D$34))</f>
        <v>Gestión con Valores para el Resultado</v>
      </c>
      <c r="E224" s="188" t="str">
        <f>IF(ISERROR(VLOOKUP(C224,Base!$C$2:$C$34,1,FALSE)),"error",LOOKUP(C224,Base!$C$2:$C$34,Base!$E$2:$E$34))</f>
        <v>Fortalecimiento organizacional y simplificación de procesos</v>
      </c>
      <c r="F224" s="188" t="str">
        <f>IF(ISERROR(VLOOKUP(C224,Base!$C$2:$C$34,1,FALSE)),"error",LOOKUP(C224,Base!$C$2:$C$34,Base!$F$2:$F$34))</f>
        <v>Plan de Acción / Plan Anual de Adquisiciones</v>
      </c>
      <c r="G224" s="188" t="str">
        <f>IF(ISERROR(VLOOKUP(C224,Base!$C$2:$C$34,1,FALSE)),"error",LOOKUP(C224,Base!$C$2:$C$34,Base!$G$2:$G$34))</f>
        <v>GA-Optimización de la gestión administrativa</v>
      </c>
      <c r="H224" s="188" t="str">
        <f>IF(ISERROR(VLOOKUP(C224,Base!$C$2:$C$34,1,FALSE)),"error",LOOKUP(C224,Base!$C$2:$C$34,Base!$H$2:$H$34))</f>
        <v>Fortalecer la gobernanza y gobernabilidad de la Institución, orientando los procesos de gestión hacia el incremento de las capacidades institucionales y la consolidación del clima organizacional</v>
      </c>
      <c r="I224" s="150" t="s">
        <v>207</v>
      </c>
      <c r="J224" s="75" t="s">
        <v>275</v>
      </c>
      <c r="K224" s="150" t="s">
        <v>75</v>
      </c>
      <c r="L224" s="181" t="s">
        <v>1026</v>
      </c>
      <c r="M224" s="182">
        <v>2</v>
      </c>
      <c r="N224" s="182">
        <v>1</v>
      </c>
      <c r="O224" s="182">
        <v>2018</v>
      </c>
      <c r="P224" s="182">
        <v>31</v>
      </c>
      <c r="Q224" s="182">
        <v>12</v>
      </c>
      <c r="R224" s="182">
        <v>2018</v>
      </c>
      <c r="S224" s="182"/>
      <c r="T224" s="182"/>
      <c r="U224" s="182"/>
      <c r="V224" s="77"/>
      <c r="W224" s="184"/>
      <c r="X224" s="182"/>
      <c r="Y224" s="182"/>
      <c r="Z224" s="183" t="s">
        <v>1106</v>
      </c>
      <c r="AA224" s="184" t="s">
        <v>545</v>
      </c>
      <c r="AB224" s="184" t="s">
        <v>1134</v>
      </c>
      <c r="AC224" s="183" t="s">
        <v>1162</v>
      </c>
      <c r="AD224" s="184" t="s">
        <v>524</v>
      </c>
      <c r="AE224" s="185">
        <v>14000000</v>
      </c>
      <c r="AF224" s="184" t="s">
        <v>555</v>
      </c>
      <c r="AG224" s="184" t="s">
        <v>1174</v>
      </c>
      <c r="AH224" s="182" t="s">
        <v>1175</v>
      </c>
      <c r="AI224" s="186"/>
      <c r="AJ224" s="200"/>
      <c r="AK224" s="200"/>
      <c r="AL224" s="196"/>
      <c r="AM224" s="199" t="str">
        <f t="shared" si="21"/>
        <v/>
      </c>
      <c r="AN224" s="198" t="str">
        <f t="shared" si="3"/>
        <v/>
      </c>
      <c r="AO224" s="201">
        <f t="shared" ca="1" si="17"/>
        <v>43700</v>
      </c>
      <c r="AP224" s="186"/>
      <c r="AQ224" s="199"/>
    </row>
    <row r="225" spans="1:43" ht="67.5" x14ac:dyDescent="0.25">
      <c r="A225" s="151">
        <f t="shared" si="20"/>
        <v>214</v>
      </c>
      <c r="B225" s="150" t="s">
        <v>386</v>
      </c>
      <c r="C225" s="150" t="s">
        <v>24</v>
      </c>
      <c r="D225" s="188" t="str">
        <f>IF(ISERROR(VLOOKUP(C225,Base!$C$2:$C$34,1,FALSE)),"error",LOOKUP(C225,Base!$C$2:$C$34,Base!$D$2:$D$34))</f>
        <v>Gestión con Valores para el Resultado</v>
      </c>
      <c r="E225" s="188" t="str">
        <f>IF(ISERROR(VLOOKUP(C225,Base!$C$2:$C$34,1,FALSE)),"error",LOOKUP(C225,Base!$C$2:$C$34,Base!$E$2:$E$34))</f>
        <v>Fortalecimiento organizacional y simplificación de procesos</v>
      </c>
      <c r="F225" s="188" t="str">
        <f>IF(ISERROR(VLOOKUP(C225,Base!$C$2:$C$34,1,FALSE)),"error",LOOKUP(C225,Base!$C$2:$C$34,Base!$F$2:$F$34))</f>
        <v>Plan de Acción / Plan Anual de Adquisiciones</v>
      </c>
      <c r="G225" s="188" t="str">
        <f>IF(ISERROR(VLOOKUP(C225,Base!$C$2:$C$34,1,FALSE)),"error",LOOKUP(C225,Base!$C$2:$C$34,Base!$G$2:$G$34))</f>
        <v>GA-Optimización de la gestión administrativa</v>
      </c>
      <c r="H225" s="188" t="str">
        <f>IF(ISERROR(VLOOKUP(C225,Base!$C$2:$C$34,1,FALSE)),"error",LOOKUP(C225,Base!$C$2:$C$34,Base!$H$2:$H$34))</f>
        <v>Fortalecer la gobernanza y gobernabilidad de la Institución, orientando los procesos de gestión hacia el incremento de las capacidades institucionales y la consolidación del clima organizacional</v>
      </c>
      <c r="I225" s="150" t="s">
        <v>207</v>
      </c>
      <c r="J225" s="75" t="s">
        <v>275</v>
      </c>
      <c r="K225" s="150" t="s">
        <v>75</v>
      </c>
      <c r="L225" s="181" t="s">
        <v>1027</v>
      </c>
      <c r="M225" s="182">
        <v>2</v>
      </c>
      <c r="N225" s="182">
        <v>1</v>
      </c>
      <c r="O225" s="182">
        <v>2018</v>
      </c>
      <c r="P225" s="182">
        <v>31</v>
      </c>
      <c r="Q225" s="182">
        <v>12</v>
      </c>
      <c r="R225" s="182">
        <v>2018</v>
      </c>
      <c r="S225" s="182"/>
      <c r="T225" s="182"/>
      <c r="U225" s="182"/>
      <c r="V225" s="77"/>
      <c r="W225" s="184"/>
      <c r="X225" s="182"/>
      <c r="Y225" s="182"/>
      <c r="Z225" s="183" t="s">
        <v>1107</v>
      </c>
      <c r="AA225" s="184" t="s">
        <v>548</v>
      </c>
      <c r="AB225" s="184" t="s">
        <v>1135</v>
      </c>
      <c r="AC225" s="183" t="s">
        <v>1162</v>
      </c>
      <c r="AD225" s="184" t="s">
        <v>524</v>
      </c>
      <c r="AE225" s="185">
        <v>27061000</v>
      </c>
      <c r="AF225" s="184" t="s">
        <v>555</v>
      </c>
      <c r="AG225" s="184" t="s">
        <v>1174</v>
      </c>
      <c r="AH225" s="182" t="s">
        <v>1175</v>
      </c>
      <c r="AI225" s="186"/>
      <c r="AJ225" s="200"/>
      <c r="AK225" s="200"/>
      <c r="AL225" s="196"/>
      <c r="AM225" s="199" t="str">
        <f t="shared" si="21"/>
        <v/>
      </c>
      <c r="AN225" s="198" t="str">
        <f t="shared" si="3"/>
        <v/>
      </c>
      <c r="AO225" s="201">
        <f t="shared" ca="1" si="17"/>
        <v>43700</v>
      </c>
      <c r="AP225" s="186"/>
      <c r="AQ225" s="199"/>
    </row>
    <row r="226" spans="1:43" ht="67.5" x14ac:dyDescent="0.25">
      <c r="A226" s="151">
        <f t="shared" si="20"/>
        <v>215</v>
      </c>
      <c r="B226" s="150" t="s">
        <v>386</v>
      </c>
      <c r="C226" s="150" t="s">
        <v>24</v>
      </c>
      <c r="D226" s="188" t="str">
        <f>IF(ISERROR(VLOOKUP(C226,Base!$C$2:$C$34,1,FALSE)),"error",LOOKUP(C226,Base!$C$2:$C$34,Base!$D$2:$D$34))</f>
        <v>Gestión con Valores para el Resultado</v>
      </c>
      <c r="E226" s="188" t="str">
        <f>IF(ISERROR(VLOOKUP(C226,Base!$C$2:$C$34,1,FALSE)),"error",LOOKUP(C226,Base!$C$2:$C$34,Base!$E$2:$E$34))</f>
        <v>Fortalecimiento organizacional y simplificación de procesos</v>
      </c>
      <c r="F226" s="188" t="str">
        <f>IF(ISERROR(VLOOKUP(C226,Base!$C$2:$C$34,1,FALSE)),"error",LOOKUP(C226,Base!$C$2:$C$34,Base!$F$2:$F$34))</f>
        <v>Plan de Acción / Plan Anual de Adquisiciones</v>
      </c>
      <c r="G226" s="188" t="str">
        <f>IF(ISERROR(VLOOKUP(C226,Base!$C$2:$C$34,1,FALSE)),"error",LOOKUP(C226,Base!$C$2:$C$34,Base!$G$2:$G$34))</f>
        <v>GA-Optimización de la gestión administrativa</v>
      </c>
      <c r="H226" s="188" t="str">
        <f>IF(ISERROR(VLOOKUP(C226,Base!$C$2:$C$34,1,FALSE)),"error",LOOKUP(C226,Base!$C$2:$C$34,Base!$H$2:$H$34))</f>
        <v>Fortalecer la gobernanza y gobernabilidad de la Institución, orientando los procesos de gestión hacia el incremento de las capacidades institucionales y la consolidación del clima organizacional</v>
      </c>
      <c r="I226" s="150" t="s">
        <v>207</v>
      </c>
      <c r="J226" s="75" t="s">
        <v>275</v>
      </c>
      <c r="K226" s="150" t="s">
        <v>75</v>
      </c>
      <c r="L226" s="181" t="s">
        <v>1028</v>
      </c>
      <c r="M226" s="182">
        <v>2</v>
      </c>
      <c r="N226" s="182">
        <v>1</v>
      </c>
      <c r="O226" s="182">
        <v>2018</v>
      </c>
      <c r="P226" s="182">
        <v>31</v>
      </c>
      <c r="Q226" s="182">
        <v>12</v>
      </c>
      <c r="R226" s="182">
        <v>2018</v>
      </c>
      <c r="S226" s="182"/>
      <c r="T226" s="182"/>
      <c r="U226" s="182"/>
      <c r="V226" s="77"/>
      <c r="W226" s="184"/>
      <c r="X226" s="182"/>
      <c r="Y226" s="182"/>
      <c r="Z226" s="183">
        <v>43212105</v>
      </c>
      <c r="AA226" s="184" t="s">
        <v>549</v>
      </c>
      <c r="AB226" s="184" t="s">
        <v>1136</v>
      </c>
      <c r="AC226" s="183" t="s">
        <v>1162</v>
      </c>
      <c r="AD226" s="184" t="s">
        <v>524</v>
      </c>
      <c r="AE226" s="185">
        <v>20000000</v>
      </c>
      <c r="AF226" s="184" t="s">
        <v>555</v>
      </c>
      <c r="AG226" s="184" t="s">
        <v>1174</v>
      </c>
      <c r="AH226" s="182" t="s">
        <v>1175</v>
      </c>
      <c r="AI226" s="186"/>
      <c r="AJ226" s="200"/>
      <c r="AK226" s="200"/>
      <c r="AL226" s="196"/>
      <c r="AM226" s="199" t="str">
        <f t="shared" si="21"/>
        <v/>
      </c>
      <c r="AN226" s="198" t="str">
        <f t="shared" si="3"/>
        <v/>
      </c>
      <c r="AO226" s="201">
        <f t="shared" ca="1" si="17"/>
        <v>43700</v>
      </c>
      <c r="AP226" s="186"/>
      <c r="AQ226" s="199"/>
    </row>
    <row r="227" spans="1:43" ht="67.5" x14ac:dyDescent="0.25">
      <c r="A227" s="151">
        <f t="shared" si="20"/>
        <v>216</v>
      </c>
      <c r="B227" s="150" t="s">
        <v>386</v>
      </c>
      <c r="C227" s="150" t="s">
        <v>24</v>
      </c>
      <c r="D227" s="188" t="str">
        <f>IF(ISERROR(VLOOKUP(C227,Base!$C$2:$C$34,1,FALSE)),"error",LOOKUP(C227,Base!$C$2:$C$34,Base!$D$2:$D$34))</f>
        <v>Gestión con Valores para el Resultado</v>
      </c>
      <c r="E227" s="188" t="str">
        <f>IF(ISERROR(VLOOKUP(C227,Base!$C$2:$C$34,1,FALSE)),"error",LOOKUP(C227,Base!$C$2:$C$34,Base!$E$2:$E$34))</f>
        <v>Fortalecimiento organizacional y simplificación de procesos</v>
      </c>
      <c r="F227" s="188" t="str">
        <f>IF(ISERROR(VLOOKUP(C227,Base!$C$2:$C$34,1,FALSE)),"error",LOOKUP(C227,Base!$C$2:$C$34,Base!$F$2:$F$34))</f>
        <v>Plan de Acción / Plan Anual de Adquisiciones</v>
      </c>
      <c r="G227" s="188" t="str">
        <f>IF(ISERROR(VLOOKUP(C227,Base!$C$2:$C$34,1,FALSE)),"error",LOOKUP(C227,Base!$C$2:$C$34,Base!$G$2:$G$34))</f>
        <v>GA-Optimización de la gestión administrativa</v>
      </c>
      <c r="H227" s="188" t="str">
        <f>IF(ISERROR(VLOOKUP(C227,Base!$C$2:$C$34,1,FALSE)),"error",LOOKUP(C227,Base!$C$2:$C$34,Base!$H$2:$H$34))</f>
        <v>Fortalecer la gobernanza y gobernabilidad de la Institución, orientando los procesos de gestión hacia el incremento de las capacidades institucionales y la consolidación del clima organizacional</v>
      </c>
      <c r="I227" s="150" t="s">
        <v>207</v>
      </c>
      <c r="J227" s="75" t="s">
        <v>275</v>
      </c>
      <c r="K227" s="150" t="s">
        <v>75</v>
      </c>
      <c r="L227" s="181" t="s">
        <v>1029</v>
      </c>
      <c r="M227" s="182">
        <v>2</v>
      </c>
      <c r="N227" s="182">
        <v>1</v>
      </c>
      <c r="O227" s="182">
        <v>2018</v>
      </c>
      <c r="P227" s="182">
        <v>31</v>
      </c>
      <c r="Q227" s="182">
        <v>12</v>
      </c>
      <c r="R227" s="182">
        <v>2018</v>
      </c>
      <c r="S227" s="182"/>
      <c r="T227" s="182"/>
      <c r="U227" s="182"/>
      <c r="V227" s="77"/>
      <c r="W227" s="184"/>
      <c r="X227" s="182"/>
      <c r="Y227" s="182"/>
      <c r="Z227" s="183" t="s">
        <v>1108</v>
      </c>
      <c r="AA227" s="184" t="s">
        <v>548</v>
      </c>
      <c r="AB227" s="184" t="s">
        <v>532</v>
      </c>
      <c r="AC227" s="183" t="s">
        <v>1164</v>
      </c>
      <c r="AD227" s="184" t="s">
        <v>524</v>
      </c>
      <c r="AE227" s="185">
        <v>43000000</v>
      </c>
      <c r="AF227" s="184" t="s">
        <v>555</v>
      </c>
      <c r="AG227" s="184" t="s">
        <v>1174</v>
      </c>
      <c r="AH227" s="182" t="s">
        <v>1175</v>
      </c>
      <c r="AI227" s="186"/>
      <c r="AJ227" s="200"/>
      <c r="AK227" s="200"/>
      <c r="AL227" s="196"/>
      <c r="AM227" s="199" t="str">
        <f t="shared" si="21"/>
        <v/>
      </c>
      <c r="AN227" s="198" t="str">
        <f t="shared" si="3"/>
        <v/>
      </c>
      <c r="AO227" s="201">
        <f t="shared" ca="1" si="17"/>
        <v>43700</v>
      </c>
      <c r="AP227" s="186"/>
      <c r="AQ227" s="199"/>
    </row>
    <row r="228" spans="1:43" ht="67.5" x14ac:dyDescent="0.25">
      <c r="A228" s="151">
        <f t="shared" si="20"/>
        <v>217</v>
      </c>
      <c r="B228" s="150" t="s">
        <v>386</v>
      </c>
      <c r="C228" s="150" t="s">
        <v>24</v>
      </c>
      <c r="D228" s="188" t="str">
        <f>IF(ISERROR(VLOOKUP(C228,Base!$C$2:$C$34,1,FALSE)),"error",LOOKUP(C228,Base!$C$2:$C$34,Base!$D$2:$D$34))</f>
        <v>Gestión con Valores para el Resultado</v>
      </c>
      <c r="E228" s="188" t="str">
        <f>IF(ISERROR(VLOOKUP(C228,Base!$C$2:$C$34,1,FALSE)),"error",LOOKUP(C228,Base!$C$2:$C$34,Base!$E$2:$E$34))</f>
        <v>Fortalecimiento organizacional y simplificación de procesos</v>
      </c>
      <c r="F228" s="188" t="str">
        <f>IF(ISERROR(VLOOKUP(C228,Base!$C$2:$C$34,1,FALSE)),"error",LOOKUP(C228,Base!$C$2:$C$34,Base!$F$2:$F$34))</f>
        <v>Plan de Acción / Plan Anual de Adquisiciones</v>
      </c>
      <c r="G228" s="188" t="str">
        <f>IF(ISERROR(VLOOKUP(C228,Base!$C$2:$C$34,1,FALSE)),"error",LOOKUP(C228,Base!$C$2:$C$34,Base!$G$2:$G$34))</f>
        <v>GA-Optimización de la gestión administrativa</v>
      </c>
      <c r="H228" s="188" t="str">
        <f>IF(ISERROR(VLOOKUP(C228,Base!$C$2:$C$34,1,FALSE)),"error",LOOKUP(C228,Base!$C$2:$C$34,Base!$H$2:$H$34))</f>
        <v>Fortalecer la gobernanza y gobernabilidad de la Institución, orientando los procesos de gestión hacia el incremento de las capacidades institucionales y la consolidación del clima organizacional</v>
      </c>
      <c r="I228" s="150" t="s">
        <v>207</v>
      </c>
      <c r="J228" s="75" t="s">
        <v>275</v>
      </c>
      <c r="K228" s="150" t="s">
        <v>75</v>
      </c>
      <c r="L228" s="181" t="s">
        <v>1030</v>
      </c>
      <c r="M228" s="182">
        <v>2</v>
      </c>
      <c r="N228" s="182">
        <v>1</v>
      </c>
      <c r="O228" s="182">
        <v>2018</v>
      </c>
      <c r="P228" s="182">
        <v>31</v>
      </c>
      <c r="Q228" s="182">
        <v>12</v>
      </c>
      <c r="R228" s="182">
        <v>2018</v>
      </c>
      <c r="S228" s="182"/>
      <c r="T228" s="182"/>
      <c r="U228" s="182"/>
      <c r="V228" s="77"/>
      <c r="W228" s="184"/>
      <c r="X228" s="182"/>
      <c r="Y228" s="182"/>
      <c r="Z228" s="183">
        <v>43212105</v>
      </c>
      <c r="AA228" s="184" t="s">
        <v>549</v>
      </c>
      <c r="AB228" s="184" t="s">
        <v>1136</v>
      </c>
      <c r="AC228" s="183" t="s">
        <v>1162</v>
      </c>
      <c r="AD228" s="184" t="s">
        <v>524</v>
      </c>
      <c r="AE228" s="185">
        <v>15000000</v>
      </c>
      <c r="AF228" s="184" t="s">
        <v>555</v>
      </c>
      <c r="AG228" s="184" t="s">
        <v>1174</v>
      </c>
      <c r="AH228" s="182" t="s">
        <v>1175</v>
      </c>
      <c r="AI228" s="186"/>
      <c r="AJ228" s="200"/>
      <c r="AK228" s="200"/>
      <c r="AL228" s="196"/>
      <c r="AM228" s="199" t="str">
        <f t="shared" si="21"/>
        <v/>
      </c>
      <c r="AN228" s="198" t="str">
        <f t="shared" si="3"/>
        <v/>
      </c>
      <c r="AO228" s="201">
        <f t="shared" ca="1" si="17"/>
        <v>43700</v>
      </c>
      <c r="AP228" s="186"/>
      <c r="AQ228" s="199"/>
    </row>
    <row r="229" spans="1:43" ht="67.5" x14ac:dyDescent="0.25">
      <c r="A229" s="151">
        <f t="shared" si="20"/>
        <v>218</v>
      </c>
      <c r="B229" s="150" t="s">
        <v>386</v>
      </c>
      <c r="C229" s="150" t="s">
        <v>24</v>
      </c>
      <c r="D229" s="188" t="str">
        <f>IF(ISERROR(VLOOKUP(C229,Base!$C$2:$C$34,1,FALSE)),"error",LOOKUP(C229,Base!$C$2:$C$34,Base!$D$2:$D$34))</f>
        <v>Gestión con Valores para el Resultado</v>
      </c>
      <c r="E229" s="188" t="str">
        <f>IF(ISERROR(VLOOKUP(C229,Base!$C$2:$C$34,1,FALSE)),"error",LOOKUP(C229,Base!$C$2:$C$34,Base!$E$2:$E$34))</f>
        <v>Fortalecimiento organizacional y simplificación de procesos</v>
      </c>
      <c r="F229" s="188" t="str">
        <f>IF(ISERROR(VLOOKUP(C229,Base!$C$2:$C$34,1,FALSE)),"error",LOOKUP(C229,Base!$C$2:$C$34,Base!$F$2:$F$34))</f>
        <v>Plan de Acción / Plan Anual de Adquisiciones</v>
      </c>
      <c r="G229" s="188" t="str">
        <f>IF(ISERROR(VLOOKUP(C229,Base!$C$2:$C$34,1,FALSE)),"error",LOOKUP(C229,Base!$C$2:$C$34,Base!$G$2:$G$34))</f>
        <v>GA-Optimización de la gestión administrativa</v>
      </c>
      <c r="H229" s="188" t="str">
        <f>IF(ISERROR(VLOOKUP(C229,Base!$C$2:$C$34,1,FALSE)),"error",LOOKUP(C229,Base!$C$2:$C$34,Base!$H$2:$H$34))</f>
        <v>Fortalecer la gobernanza y gobernabilidad de la Institución, orientando los procesos de gestión hacia el incremento de las capacidades institucionales y la consolidación del clima organizacional</v>
      </c>
      <c r="I229" s="150" t="s">
        <v>207</v>
      </c>
      <c r="J229" s="75" t="s">
        <v>275</v>
      </c>
      <c r="K229" s="150" t="s">
        <v>75</v>
      </c>
      <c r="L229" s="181" t="s">
        <v>1031</v>
      </c>
      <c r="M229" s="182">
        <v>2</v>
      </c>
      <c r="N229" s="182">
        <v>1</v>
      </c>
      <c r="O229" s="182">
        <v>2018</v>
      </c>
      <c r="P229" s="182">
        <v>31</v>
      </c>
      <c r="Q229" s="182">
        <v>12</v>
      </c>
      <c r="R229" s="182">
        <v>2018</v>
      </c>
      <c r="S229" s="182"/>
      <c r="T229" s="182"/>
      <c r="U229" s="182"/>
      <c r="V229" s="77"/>
      <c r="W229" s="184"/>
      <c r="X229" s="182"/>
      <c r="Y229" s="182"/>
      <c r="Z229" s="183" t="s">
        <v>1109</v>
      </c>
      <c r="AA229" s="184" t="s">
        <v>544</v>
      </c>
      <c r="AB229" s="184" t="s">
        <v>1136</v>
      </c>
      <c r="AC229" s="183" t="s">
        <v>1158</v>
      </c>
      <c r="AD229" s="184" t="s">
        <v>524</v>
      </c>
      <c r="AE229" s="185">
        <v>21800000</v>
      </c>
      <c r="AF229" s="184" t="s">
        <v>555</v>
      </c>
      <c r="AG229" s="184" t="s">
        <v>1174</v>
      </c>
      <c r="AH229" s="182" t="s">
        <v>1175</v>
      </c>
      <c r="AI229" s="186"/>
      <c r="AJ229" s="200"/>
      <c r="AK229" s="200"/>
      <c r="AL229" s="196"/>
      <c r="AM229" s="199" t="str">
        <f t="shared" si="21"/>
        <v/>
      </c>
      <c r="AN229" s="198" t="str">
        <f t="shared" si="3"/>
        <v/>
      </c>
      <c r="AO229" s="201">
        <f t="shared" ca="1" si="17"/>
        <v>43700</v>
      </c>
      <c r="AP229" s="186"/>
      <c r="AQ229" s="199"/>
    </row>
    <row r="230" spans="1:43" ht="67.5" x14ac:dyDescent="0.25">
      <c r="A230" s="151">
        <f t="shared" si="20"/>
        <v>219</v>
      </c>
      <c r="B230" s="150" t="s">
        <v>386</v>
      </c>
      <c r="C230" s="150" t="s">
        <v>24</v>
      </c>
      <c r="D230" s="188" t="str">
        <f>IF(ISERROR(VLOOKUP(C230,Base!$C$2:$C$34,1,FALSE)),"error",LOOKUP(C230,Base!$C$2:$C$34,Base!$D$2:$D$34))</f>
        <v>Gestión con Valores para el Resultado</v>
      </c>
      <c r="E230" s="188" t="str">
        <f>IF(ISERROR(VLOOKUP(C230,Base!$C$2:$C$34,1,FALSE)),"error",LOOKUP(C230,Base!$C$2:$C$34,Base!$E$2:$E$34))</f>
        <v>Fortalecimiento organizacional y simplificación de procesos</v>
      </c>
      <c r="F230" s="188" t="str">
        <f>IF(ISERROR(VLOOKUP(C230,Base!$C$2:$C$34,1,FALSE)),"error",LOOKUP(C230,Base!$C$2:$C$34,Base!$F$2:$F$34))</f>
        <v>Plan de Acción / Plan Anual de Adquisiciones</v>
      </c>
      <c r="G230" s="188" t="str">
        <f>IF(ISERROR(VLOOKUP(C230,Base!$C$2:$C$34,1,FALSE)),"error",LOOKUP(C230,Base!$C$2:$C$34,Base!$G$2:$G$34))</f>
        <v>GA-Optimización de la gestión administrativa</v>
      </c>
      <c r="H230" s="188" t="str">
        <f>IF(ISERROR(VLOOKUP(C230,Base!$C$2:$C$34,1,FALSE)),"error",LOOKUP(C230,Base!$C$2:$C$34,Base!$H$2:$H$34))</f>
        <v>Fortalecer la gobernanza y gobernabilidad de la Institución, orientando los procesos de gestión hacia el incremento de las capacidades institucionales y la consolidación del clima organizacional</v>
      </c>
      <c r="I230" s="150" t="s">
        <v>207</v>
      </c>
      <c r="J230" s="75" t="s">
        <v>275</v>
      </c>
      <c r="K230" s="150" t="s">
        <v>75</v>
      </c>
      <c r="L230" s="181" t="s">
        <v>1032</v>
      </c>
      <c r="M230" s="182">
        <v>2</v>
      </c>
      <c r="N230" s="182">
        <v>1</v>
      </c>
      <c r="O230" s="182">
        <v>2018</v>
      </c>
      <c r="P230" s="182">
        <v>31</v>
      </c>
      <c r="Q230" s="182">
        <v>12</v>
      </c>
      <c r="R230" s="182">
        <v>2018</v>
      </c>
      <c r="S230" s="182"/>
      <c r="T230" s="182"/>
      <c r="U230" s="182"/>
      <c r="V230" s="77"/>
      <c r="W230" s="184"/>
      <c r="X230" s="182"/>
      <c r="Y230" s="182"/>
      <c r="Z230" s="183">
        <v>43231513</v>
      </c>
      <c r="AA230" s="184" t="s">
        <v>542</v>
      </c>
      <c r="AB230" s="184" t="s">
        <v>1136</v>
      </c>
      <c r="AC230" s="183" t="s">
        <v>1162</v>
      </c>
      <c r="AD230" s="184" t="s">
        <v>524</v>
      </c>
      <c r="AE230" s="185">
        <v>6000000</v>
      </c>
      <c r="AF230" s="184" t="s">
        <v>555</v>
      </c>
      <c r="AG230" s="184" t="s">
        <v>1174</v>
      </c>
      <c r="AH230" s="182" t="s">
        <v>1175</v>
      </c>
      <c r="AI230" s="186"/>
      <c r="AJ230" s="200"/>
      <c r="AK230" s="200"/>
      <c r="AL230" s="196"/>
      <c r="AM230" s="199" t="str">
        <f t="shared" si="21"/>
        <v/>
      </c>
      <c r="AN230" s="198" t="str">
        <f t="shared" si="3"/>
        <v/>
      </c>
      <c r="AO230" s="201">
        <f t="shared" ca="1" si="17"/>
        <v>43700</v>
      </c>
      <c r="AP230" s="186"/>
      <c r="AQ230" s="199"/>
    </row>
    <row r="231" spans="1:43" ht="67.5" x14ac:dyDescent="0.25">
      <c r="A231" s="151">
        <f t="shared" ref="A231:A294" si="22">+A230+1</f>
        <v>220</v>
      </c>
      <c r="B231" s="150" t="s">
        <v>386</v>
      </c>
      <c r="C231" s="150" t="s">
        <v>24</v>
      </c>
      <c r="D231" s="188" t="str">
        <f>IF(ISERROR(VLOOKUP(C231,Base!$C$2:$C$34,1,FALSE)),"error",LOOKUP(C231,Base!$C$2:$C$34,Base!$D$2:$D$34))</f>
        <v>Gestión con Valores para el Resultado</v>
      </c>
      <c r="E231" s="188" t="str">
        <f>IF(ISERROR(VLOOKUP(C231,Base!$C$2:$C$34,1,FALSE)),"error",LOOKUP(C231,Base!$C$2:$C$34,Base!$E$2:$E$34))</f>
        <v>Fortalecimiento organizacional y simplificación de procesos</v>
      </c>
      <c r="F231" s="188" t="str">
        <f>IF(ISERROR(VLOOKUP(C231,Base!$C$2:$C$34,1,FALSE)),"error",LOOKUP(C231,Base!$C$2:$C$34,Base!$F$2:$F$34))</f>
        <v>Plan de Acción / Plan Anual de Adquisiciones</v>
      </c>
      <c r="G231" s="188" t="str">
        <f>IF(ISERROR(VLOOKUP(C231,Base!$C$2:$C$34,1,FALSE)),"error",LOOKUP(C231,Base!$C$2:$C$34,Base!$G$2:$G$34))</f>
        <v>GA-Optimización de la gestión administrativa</v>
      </c>
      <c r="H231" s="188" t="str">
        <f>IF(ISERROR(VLOOKUP(C231,Base!$C$2:$C$34,1,FALSE)),"error",LOOKUP(C231,Base!$C$2:$C$34,Base!$H$2:$H$34))</f>
        <v>Fortalecer la gobernanza y gobernabilidad de la Institución, orientando los procesos de gestión hacia el incremento de las capacidades institucionales y la consolidación del clima organizacional</v>
      </c>
      <c r="I231" s="150" t="s">
        <v>207</v>
      </c>
      <c r="J231" s="75" t="s">
        <v>275</v>
      </c>
      <c r="K231" s="150" t="s">
        <v>75</v>
      </c>
      <c r="L231" s="181" t="s">
        <v>1033</v>
      </c>
      <c r="M231" s="182">
        <v>2</v>
      </c>
      <c r="N231" s="182">
        <v>1</v>
      </c>
      <c r="O231" s="182">
        <v>2018</v>
      </c>
      <c r="P231" s="182">
        <v>31</v>
      </c>
      <c r="Q231" s="182">
        <v>12</v>
      </c>
      <c r="R231" s="182">
        <v>2018</v>
      </c>
      <c r="S231" s="182"/>
      <c r="T231" s="182"/>
      <c r="U231" s="182"/>
      <c r="V231" s="77"/>
      <c r="W231" s="184"/>
      <c r="X231" s="182"/>
      <c r="Y231" s="182"/>
      <c r="Z231" s="183" t="s">
        <v>1110</v>
      </c>
      <c r="AA231" s="184" t="s">
        <v>548</v>
      </c>
      <c r="AB231" s="184" t="s">
        <v>1135</v>
      </c>
      <c r="AC231" s="183" t="s">
        <v>1159</v>
      </c>
      <c r="AD231" s="184" t="s">
        <v>524</v>
      </c>
      <c r="AE231" s="185">
        <v>59000000</v>
      </c>
      <c r="AF231" s="184" t="s">
        <v>555</v>
      </c>
      <c r="AG231" s="184" t="s">
        <v>1174</v>
      </c>
      <c r="AH231" s="182" t="s">
        <v>1175</v>
      </c>
      <c r="AI231" s="186"/>
      <c r="AJ231" s="200"/>
      <c r="AK231" s="200"/>
      <c r="AL231" s="196"/>
      <c r="AM231" s="199" t="str">
        <f t="shared" si="21"/>
        <v/>
      </c>
      <c r="AN231" s="198" t="str">
        <f t="shared" si="3"/>
        <v/>
      </c>
      <c r="AO231" s="201">
        <f t="shared" ca="1" si="17"/>
        <v>43700</v>
      </c>
      <c r="AP231" s="186"/>
      <c r="AQ231" s="199"/>
    </row>
    <row r="232" spans="1:43" ht="67.5" x14ac:dyDescent="0.25">
      <c r="A232" s="151">
        <f t="shared" si="22"/>
        <v>221</v>
      </c>
      <c r="B232" s="150" t="s">
        <v>386</v>
      </c>
      <c r="C232" s="150" t="s">
        <v>24</v>
      </c>
      <c r="D232" s="188" t="str">
        <f>IF(ISERROR(VLOOKUP(C232,Base!$C$2:$C$34,1,FALSE)),"error",LOOKUP(C232,Base!$C$2:$C$34,Base!$D$2:$D$34))</f>
        <v>Gestión con Valores para el Resultado</v>
      </c>
      <c r="E232" s="188" t="str">
        <f>IF(ISERROR(VLOOKUP(C232,Base!$C$2:$C$34,1,FALSE)),"error",LOOKUP(C232,Base!$C$2:$C$34,Base!$E$2:$E$34))</f>
        <v>Fortalecimiento organizacional y simplificación de procesos</v>
      </c>
      <c r="F232" s="188" t="str">
        <f>IF(ISERROR(VLOOKUP(C232,Base!$C$2:$C$34,1,FALSE)),"error",LOOKUP(C232,Base!$C$2:$C$34,Base!$F$2:$F$34))</f>
        <v>Plan de Acción / Plan Anual de Adquisiciones</v>
      </c>
      <c r="G232" s="188" t="str">
        <f>IF(ISERROR(VLOOKUP(C232,Base!$C$2:$C$34,1,FALSE)),"error",LOOKUP(C232,Base!$C$2:$C$34,Base!$G$2:$G$34))</f>
        <v>GA-Optimización de la gestión administrativa</v>
      </c>
      <c r="H232" s="188" t="str">
        <f>IF(ISERROR(VLOOKUP(C232,Base!$C$2:$C$34,1,FALSE)),"error",LOOKUP(C232,Base!$C$2:$C$34,Base!$H$2:$H$34))</f>
        <v>Fortalecer la gobernanza y gobernabilidad de la Institución, orientando los procesos de gestión hacia el incremento de las capacidades institucionales y la consolidación del clima organizacional</v>
      </c>
      <c r="I232" s="150" t="s">
        <v>207</v>
      </c>
      <c r="J232" s="75" t="s">
        <v>275</v>
      </c>
      <c r="K232" s="150" t="s">
        <v>75</v>
      </c>
      <c r="L232" s="181" t="s">
        <v>1034</v>
      </c>
      <c r="M232" s="182">
        <v>2</v>
      </c>
      <c r="N232" s="182">
        <v>1</v>
      </c>
      <c r="O232" s="182">
        <v>2018</v>
      </c>
      <c r="P232" s="182">
        <v>31</v>
      </c>
      <c r="Q232" s="182">
        <v>12</v>
      </c>
      <c r="R232" s="182">
        <v>2018</v>
      </c>
      <c r="S232" s="182"/>
      <c r="T232" s="182"/>
      <c r="U232" s="182"/>
      <c r="V232" s="77"/>
      <c r="W232" s="184"/>
      <c r="X232" s="182"/>
      <c r="Y232" s="182"/>
      <c r="Z232" s="183">
        <v>78101604</v>
      </c>
      <c r="AA232" s="184" t="s">
        <v>543</v>
      </c>
      <c r="AB232" s="184" t="s">
        <v>1133</v>
      </c>
      <c r="AC232" s="183" t="s">
        <v>1161</v>
      </c>
      <c r="AD232" s="184" t="s">
        <v>524</v>
      </c>
      <c r="AE232" s="185">
        <v>382631000</v>
      </c>
      <c r="AF232" s="184" t="s">
        <v>555</v>
      </c>
      <c r="AG232" s="184" t="s">
        <v>1174</v>
      </c>
      <c r="AH232" s="182" t="s">
        <v>1175</v>
      </c>
      <c r="AI232" s="186"/>
      <c r="AJ232" s="200"/>
      <c r="AK232" s="200"/>
      <c r="AL232" s="196"/>
      <c r="AM232" s="199" t="str">
        <f t="shared" si="21"/>
        <v/>
      </c>
      <c r="AN232" s="198" t="str">
        <f t="shared" si="3"/>
        <v/>
      </c>
      <c r="AO232" s="201">
        <f t="shared" ca="1" si="17"/>
        <v>43700</v>
      </c>
      <c r="AP232" s="186"/>
      <c r="AQ232" s="199"/>
    </row>
    <row r="233" spans="1:43" ht="67.5" x14ac:dyDescent="0.25">
      <c r="A233" s="151">
        <f t="shared" si="22"/>
        <v>222</v>
      </c>
      <c r="B233" s="150" t="s">
        <v>386</v>
      </c>
      <c r="C233" s="150" t="s">
        <v>24</v>
      </c>
      <c r="D233" s="188" t="str">
        <f>IF(ISERROR(VLOOKUP(C233,Base!$C$2:$C$34,1,FALSE)),"error",LOOKUP(C233,Base!$C$2:$C$34,Base!$D$2:$D$34))</f>
        <v>Gestión con Valores para el Resultado</v>
      </c>
      <c r="E233" s="188" t="str">
        <f>IF(ISERROR(VLOOKUP(C233,Base!$C$2:$C$34,1,FALSE)),"error",LOOKUP(C233,Base!$C$2:$C$34,Base!$E$2:$E$34))</f>
        <v>Fortalecimiento organizacional y simplificación de procesos</v>
      </c>
      <c r="F233" s="188" t="str">
        <f>IF(ISERROR(VLOOKUP(C233,Base!$C$2:$C$34,1,FALSE)),"error",LOOKUP(C233,Base!$C$2:$C$34,Base!$F$2:$F$34))</f>
        <v>Plan de Acción / Plan Anual de Adquisiciones</v>
      </c>
      <c r="G233" s="188" t="str">
        <f>IF(ISERROR(VLOOKUP(C233,Base!$C$2:$C$34,1,FALSE)),"error",LOOKUP(C233,Base!$C$2:$C$34,Base!$G$2:$G$34))</f>
        <v>GA-Optimización de la gestión administrativa</v>
      </c>
      <c r="H233" s="188" t="str">
        <f>IF(ISERROR(VLOOKUP(C233,Base!$C$2:$C$34,1,FALSE)),"error",LOOKUP(C233,Base!$C$2:$C$34,Base!$H$2:$H$34))</f>
        <v>Fortalecer la gobernanza y gobernabilidad de la Institución, orientando los procesos de gestión hacia el incremento de las capacidades institucionales y la consolidación del clima organizacional</v>
      </c>
      <c r="I233" s="150" t="s">
        <v>207</v>
      </c>
      <c r="J233" s="75" t="s">
        <v>275</v>
      </c>
      <c r="K233" s="150" t="s">
        <v>75</v>
      </c>
      <c r="L233" s="181" t="s">
        <v>1035</v>
      </c>
      <c r="M233" s="182">
        <v>2</v>
      </c>
      <c r="N233" s="182">
        <v>1</v>
      </c>
      <c r="O233" s="182">
        <v>2018</v>
      </c>
      <c r="P233" s="182">
        <v>31</v>
      </c>
      <c r="Q233" s="182">
        <v>12</v>
      </c>
      <c r="R233" s="182">
        <v>2018</v>
      </c>
      <c r="S233" s="182"/>
      <c r="T233" s="182"/>
      <c r="U233" s="182"/>
      <c r="V233" s="77"/>
      <c r="W233" s="184"/>
      <c r="X233" s="182"/>
      <c r="Y233" s="182"/>
      <c r="Z233" s="183">
        <v>78101604</v>
      </c>
      <c r="AA233" s="184" t="s">
        <v>542</v>
      </c>
      <c r="AB233" s="184" t="s">
        <v>1131</v>
      </c>
      <c r="AC233" s="183" t="s">
        <v>1161</v>
      </c>
      <c r="AD233" s="184" t="s">
        <v>524</v>
      </c>
      <c r="AE233" s="185">
        <v>21000000</v>
      </c>
      <c r="AF233" s="184" t="s">
        <v>555</v>
      </c>
      <c r="AG233" s="184" t="s">
        <v>1174</v>
      </c>
      <c r="AH233" s="182" t="s">
        <v>1175</v>
      </c>
      <c r="AI233" s="186"/>
      <c r="AJ233" s="200"/>
      <c r="AK233" s="200"/>
      <c r="AL233" s="196"/>
      <c r="AM233" s="199" t="str">
        <f t="shared" si="21"/>
        <v/>
      </c>
      <c r="AN233" s="198" t="str">
        <f t="shared" si="3"/>
        <v/>
      </c>
      <c r="AO233" s="201">
        <f t="shared" ca="1" si="17"/>
        <v>43700</v>
      </c>
      <c r="AP233" s="186"/>
      <c r="AQ233" s="199"/>
    </row>
    <row r="234" spans="1:43" ht="67.5" x14ac:dyDescent="0.25">
      <c r="A234" s="151">
        <f t="shared" si="22"/>
        <v>223</v>
      </c>
      <c r="B234" s="150" t="s">
        <v>386</v>
      </c>
      <c r="C234" s="150" t="s">
        <v>24</v>
      </c>
      <c r="D234" s="188" t="str">
        <f>IF(ISERROR(VLOOKUP(C234,Base!$C$2:$C$34,1,FALSE)),"error",LOOKUP(C234,Base!$C$2:$C$34,Base!$D$2:$D$34))</f>
        <v>Gestión con Valores para el Resultado</v>
      </c>
      <c r="E234" s="188" t="str">
        <f>IF(ISERROR(VLOOKUP(C234,Base!$C$2:$C$34,1,FALSE)),"error",LOOKUP(C234,Base!$C$2:$C$34,Base!$E$2:$E$34))</f>
        <v>Fortalecimiento organizacional y simplificación de procesos</v>
      </c>
      <c r="F234" s="188" t="str">
        <f>IF(ISERROR(VLOOKUP(C234,Base!$C$2:$C$34,1,FALSE)),"error",LOOKUP(C234,Base!$C$2:$C$34,Base!$F$2:$F$34))</f>
        <v>Plan de Acción / Plan Anual de Adquisiciones</v>
      </c>
      <c r="G234" s="188" t="str">
        <f>IF(ISERROR(VLOOKUP(C234,Base!$C$2:$C$34,1,FALSE)),"error",LOOKUP(C234,Base!$C$2:$C$34,Base!$G$2:$G$34))</f>
        <v>GA-Optimización de la gestión administrativa</v>
      </c>
      <c r="H234" s="188" t="str">
        <f>IF(ISERROR(VLOOKUP(C234,Base!$C$2:$C$34,1,FALSE)),"error",LOOKUP(C234,Base!$C$2:$C$34,Base!$H$2:$H$34))</f>
        <v>Fortalecer la gobernanza y gobernabilidad de la Institución, orientando los procesos de gestión hacia el incremento de las capacidades institucionales y la consolidación del clima organizacional</v>
      </c>
      <c r="I234" s="150" t="s">
        <v>207</v>
      </c>
      <c r="J234" s="75" t="s">
        <v>275</v>
      </c>
      <c r="K234" s="150" t="s">
        <v>75</v>
      </c>
      <c r="L234" s="181" t="s">
        <v>1036</v>
      </c>
      <c r="M234" s="182">
        <v>2</v>
      </c>
      <c r="N234" s="182">
        <v>1</v>
      </c>
      <c r="O234" s="182">
        <v>2018</v>
      </c>
      <c r="P234" s="182">
        <v>31</v>
      </c>
      <c r="Q234" s="182">
        <v>12</v>
      </c>
      <c r="R234" s="182">
        <v>2018</v>
      </c>
      <c r="S234" s="182"/>
      <c r="T234" s="182"/>
      <c r="U234" s="182"/>
      <c r="V234" s="77"/>
      <c r="W234" s="184"/>
      <c r="X234" s="182"/>
      <c r="Y234" s="182"/>
      <c r="Z234" s="183" t="s">
        <v>1111</v>
      </c>
      <c r="AA234" s="184" t="s">
        <v>542</v>
      </c>
      <c r="AB234" s="184" t="s">
        <v>1131</v>
      </c>
      <c r="AC234" s="183" t="s">
        <v>1161</v>
      </c>
      <c r="AD234" s="184" t="s">
        <v>524</v>
      </c>
      <c r="AE234" s="185">
        <v>3000000</v>
      </c>
      <c r="AF234" s="184" t="s">
        <v>555</v>
      </c>
      <c r="AG234" s="184" t="s">
        <v>1174</v>
      </c>
      <c r="AH234" s="182" t="s">
        <v>1175</v>
      </c>
      <c r="AI234" s="186"/>
      <c r="AJ234" s="200"/>
      <c r="AK234" s="200"/>
      <c r="AL234" s="196"/>
      <c r="AM234" s="199" t="str">
        <f t="shared" si="21"/>
        <v/>
      </c>
      <c r="AN234" s="198" t="str">
        <f t="shared" si="3"/>
        <v/>
      </c>
      <c r="AO234" s="201">
        <f t="shared" ca="1" si="17"/>
        <v>43700</v>
      </c>
      <c r="AP234" s="186"/>
      <c r="AQ234" s="199"/>
    </row>
    <row r="235" spans="1:43" ht="67.5" x14ac:dyDescent="0.25">
      <c r="A235" s="151">
        <f t="shared" si="22"/>
        <v>224</v>
      </c>
      <c r="B235" s="150" t="s">
        <v>386</v>
      </c>
      <c r="C235" s="150" t="s">
        <v>24</v>
      </c>
      <c r="D235" s="188" t="str">
        <f>IF(ISERROR(VLOOKUP(C235,Base!$C$2:$C$34,1,FALSE)),"error",LOOKUP(C235,Base!$C$2:$C$34,Base!$D$2:$D$34))</f>
        <v>Gestión con Valores para el Resultado</v>
      </c>
      <c r="E235" s="188" t="str">
        <f>IF(ISERROR(VLOOKUP(C235,Base!$C$2:$C$34,1,FALSE)),"error",LOOKUP(C235,Base!$C$2:$C$34,Base!$E$2:$E$34))</f>
        <v>Fortalecimiento organizacional y simplificación de procesos</v>
      </c>
      <c r="F235" s="188" t="str">
        <f>IF(ISERROR(VLOOKUP(C235,Base!$C$2:$C$34,1,FALSE)),"error",LOOKUP(C235,Base!$C$2:$C$34,Base!$F$2:$F$34))</f>
        <v>Plan de Acción / Plan Anual de Adquisiciones</v>
      </c>
      <c r="G235" s="188" t="str">
        <f>IF(ISERROR(VLOOKUP(C235,Base!$C$2:$C$34,1,FALSE)),"error",LOOKUP(C235,Base!$C$2:$C$34,Base!$G$2:$G$34))</f>
        <v>GA-Optimización de la gestión administrativa</v>
      </c>
      <c r="H235" s="188" t="str">
        <f>IF(ISERROR(VLOOKUP(C235,Base!$C$2:$C$34,1,FALSE)),"error",LOOKUP(C235,Base!$C$2:$C$34,Base!$H$2:$H$34))</f>
        <v>Fortalecer la gobernanza y gobernabilidad de la Institución, orientando los procesos de gestión hacia el incremento de las capacidades institucionales y la consolidación del clima organizacional</v>
      </c>
      <c r="I235" s="150" t="s">
        <v>207</v>
      </c>
      <c r="J235" s="75" t="s">
        <v>275</v>
      </c>
      <c r="K235" s="150" t="s">
        <v>75</v>
      </c>
      <c r="L235" s="181" t="s">
        <v>1037</v>
      </c>
      <c r="M235" s="182">
        <v>2</v>
      </c>
      <c r="N235" s="182">
        <v>1</v>
      </c>
      <c r="O235" s="182">
        <v>2018</v>
      </c>
      <c r="P235" s="182">
        <v>31</v>
      </c>
      <c r="Q235" s="182">
        <v>12</v>
      </c>
      <c r="R235" s="182">
        <v>2018</v>
      </c>
      <c r="S235" s="182"/>
      <c r="T235" s="182"/>
      <c r="U235" s="182"/>
      <c r="V235" s="77"/>
      <c r="W235" s="184"/>
      <c r="X235" s="182"/>
      <c r="Y235" s="182"/>
      <c r="Z235" s="183" t="s">
        <v>1111</v>
      </c>
      <c r="AA235" s="184" t="s">
        <v>542</v>
      </c>
      <c r="AB235" s="184" t="s">
        <v>1131</v>
      </c>
      <c r="AC235" s="183" t="s">
        <v>1161</v>
      </c>
      <c r="AD235" s="184" t="s">
        <v>524</v>
      </c>
      <c r="AE235" s="185">
        <v>1000000</v>
      </c>
      <c r="AF235" s="184" t="s">
        <v>555</v>
      </c>
      <c r="AG235" s="184" t="s">
        <v>1174</v>
      </c>
      <c r="AH235" s="182" t="s">
        <v>1175</v>
      </c>
      <c r="AI235" s="186"/>
      <c r="AJ235" s="200"/>
      <c r="AK235" s="200"/>
      <c r="AL235" s="196"/>
      <c r="AM235" s="199" t="str">
        <f t="shared" si="21"/>
        <v/>
      </c>
      <c r="AN235" s="198" t="str">
        <f t="shared" si="3"/>
        <v/>
      </c>
      <c r="AO235" s="201">
        <f t="shared" ca="1" si="17"/>
        <v>43700</v>
      </c>
      <c r="AP235" s="186"/>
      <c r="AQ235" s="199"/>
    </row>
    <row r="236" spans="1:43" ht="67.5" x14ac:dyDescent="0.25">
      <c r="A236" s="151">
        <f t="shared" si="22"/>
        <v>225</v>
      </c>
      <c r="B236" s="150" t="s">
        <v>386</v>
      </c>
      <c r="C236" s="150" t="s">
        <v>24</v>
      </c>
      <c r="D236" s="188" t="str">
        <f>IF(ISERROR(VLOOKUP(C236,Base!$C$2:$C$34,1,FALSE)),"error",LOOKUP(C236,Base!$C$2:$C$34,Base!$D$2:$D$34))</f>
        <v>Gestión con Valores para el Resultado</v>
      </c>
      <c r="E236" s="188" t="str">
        <f>IF(ISERROR(VLOOKUP(C236,Base!$C$2:$C$34,1,FALSE)),"error",LOOKUP(C236,Base!$C$2:$C$34,Base!$E$2:$E$34))</f>
        <v>Fortalecimiento organizacional y simplificación de procesos</v>
      </c>
      <c r="F236" s="188" t="str">
        <f>IF(ISERROR(VLOOKUP(C236,Base!$C$2:$C$34,1,FALSE)),"error",LOOKUP(C236,Base!$C$2:$C$34,Base!$F$2:$F$34))</f>
        <v>Plan de Acción / Plan Anual de Adquisiciones</v>
      </c>
      <c r="G236" s="188" t="str">
        <f>IF(ISERROR(VLOOKUP(C236,Base!$C$2:$C$34,1,FALSE)),"error",LOOKUP(C236,Base!$C$2:$C$34,Base!$G$2:$G$34))</f>
        <v>GA-Optimización de la gestión administrativa</v>
      </c>
      <c r="H236" s="188" t="str">
        <f>IF(ISERROR(VLOOKUP(C236,Base!$C$2:$C$34,1,FALSE)),"error",LOOKUP(C236,Base!$C$2:$C$34,Base!$H$2:$H$34))</f>
        <v>Fortalecer la gobernanza y gobernabilidad de la Institución, orientando los procesos de gestión hacia el incremento de las capacidades institucionales y la consolidación del clima organizacional</v>
      </c>
      <c r="I236" s="150" t="s">
        <v>207</v>
      </c>
      <c r="J236" s="75" t="s">
        <v>275</v>
      </c>
      <c r="K236" s="150" t="s">
        <v>75</v>
      </c>
      <c r="L236" s="181" t="s">
        <v>1038</v>
      </c>
      <c r="M236" s="182">
        <v>2</v>
      </c>
      <c r="N236" s="182">
        <v>1</v>
      </c>
      <c r="O236" s="182">
        <v>2018</v>
      </c>
      <c r="P236" s="182">
        <v>31</v>
      </c>
      <c r="Q236" s="182">
        <v>12</v>
      </c>
      <c r="R236" s="182">
        <v>2018</v>
      </c>
      <c r="S236" s="182"/>
      <c r="T236" s="182"/>
      <c r="U236" s="182"/>
      <c r="V236" s="77"/>
      <c r="W236" s="184"/>
      <c r="X236" s="182"/>
      <c r="Y236" s="182"/>
      <c r="Z236" s="183">
        <v>84131601</v>
      </c>
      <c r="AA236" s="184" t="s">
        <v>547</v>
      </c>
      <c r="AB236" s="184" t="s">
        <v>1131</v>
      </c>
      <c r="AC236" s="183" t="s">
        <v>1165</v>
      </c>
      <c r="AD236" s="184" t="s">
        <v>524</v>
      </c>
      <c r="AE236" s="185">
        <v>330000000</v>
      </c>
      <c r="AF236" s="184" t="s">
        <v>555</v>
      </c>
      <c r="AG236" s="184" t="s">
        <v>1174</v>
      </c>
      <c r="AH236" s="182" t="s">
        <v>1175</v>
      </c>
      <c r="AI236" s="186"/>
      <c r="AJ236" s="200"/>
      <c r="AK236" s="200"/>
      <c r="AL236" s="196"/>
      <c r="AM236" s="199" t="str">
        <f t="shared" si="21"/>
        <v/>
      </c>
      <c r="AN236" s="198" t="str">
        <f t="shared" si="3"/>
        <v/>
      </c>
      <c r="AO236" s="201">
        <f t="shared" ca="1" si="17"/>
        <v>43700</v>
      </c>
      <c r="AP236" s="186"/>
      <c r="AQ236" s="199"/>
    </row>
    <row r="237" spans="1:43" ht="101.25" x14ac:dyDescent="0.25">
      <c r="A237" s="151">
        <f t="shared" si="22"/>
        <v>226</v>
      </c>
      <c r="B237" s="150" t="s">
        <v>386</v>
      </c>
      <c r="C237" s="150" t="s">
        <v>24</v>
      </c>
      <c r="D237" s="188" t="str">
        <f>IF(ISERROR(VLOOKUP(C237,Base!$C$2:$C$34,1,FALSE)),"error",LOOKUP(C237,Base!$C$2:$C$34,Base!$D$2:$D$34))</f>
        <v>Gestión con Valores para el Resultado</v>
      </c>
      <c r="E237" s="188" t="str">
        <f>IF(ISERROR(VLOOKUP(C237,Base!$C$2:$C$34,1,FALSE)),"error",LOOKUP(C237,Base!$C$2:$C$34,Base!$E$2:$E$34))</f>
        <v>Fortalecimiento organizacional y simplificación de procesos</v>
      </c>
      <c r="F237" s="188" t="str">
        <f>IF(ISERROR(VLOOKUP(C237,Base!$C$2:$C$34,1,FALSE)),"error",LOOKUP(C237,Base!$C$2:$C$34,Base!$F$2:$F$34))</f>
        <v>Plan de Acción / Plan Anual de Adquisiciones</v>
      </c>
      <c r="G237" s="188" t="str">
        <f>IF(ISERROR(VLOOKUP(C237,Base!$C$2:$C$34,1,FALSE)),"error",LOOKUP(C237,Base!$C$2:$C$34,Base!$G$2:$G$34))</f>
        <v>GA-Optimización de la gestión administrativa</v>
      </c>
      <c r="H237" s="188" t="str">
        <f>IF(ISERROR(VLOOKUP(C237,Base!$C$2:$C$34,1,FALSE)),"error",LOOKUP(C237,Base!$C$2:$C$34,Base!$H$2:$H$34))</f>
        <v>Fortalecer la gobernanza y gobernabilidad de la Institución, orientando los procesos de gestión hacia el incremento de las capacidades institucionales y la consolidación del clima organizacional</v>
      </c>
      <c r="I237" s="150" t="s">
        <v>207</v>
      </c>
      <c r="J237" s="75" t="s">
        <v>275</v>
      </c>
      <c r="K237" s="150" t="s">
        <v>75</v>
      </c>
      <c r="L237" s="181" t="s">
        <v>1039</v>
      </c>
      <c r="M237" s="182">
        <v>2</v>
      </c>
      <c r="N237" s="182">
        <v>1</v>
      </c>
      <c r="O237" s="182">
        <v>2018</v>
      </c>
      <c r="P237" s="182">
        <v>31</v>
      </c>
      <c r="Q237" s="182">
        <v>12</v>
      </c>
      <c r="R237" s="182">
        <v>2018</v>
      </c>
      <c r="S237" s="182"/>
      <c r="T237" s="182"/>
      <c r="U237" s="182"/>
      <c r="V237" s="77"/>
      <c r="W237" s="184"/>
      <c r="X237" s="182"/>
      <c r="Y237" s="182"/>
      <c r="Z237" s="183" t="s">
        <v>1112</v>
      </c>
      <c r="AA237" s="184" t="s">
        <v>542</v>
      </c>
      <c r="AB237" s="184" t="s">
        <v>1131</v>
      </c>
      <c r="AC237" s="183" t="s">
        <v>1161</v>
      </c>
      <c r="AD237" s="184" t="s">
        <v>524</v>
      </c>
      <c r="AE237" s="185">
        <v>100000000</v>
      </c>
      <c r="AF237" s="184" t="s">
        <v>555</v>
      </c>
      <c r="AG237" s="184" t="s">
        <v>1174</v>
      </c>
      <c r="AH237" s="182" t="s">
        <v>1175</v>
      </c>
      <c r="AI237" s="186"/>
      <c r="AJ237" s="200"/>
      <c r="AK237" s="200"/>
      <c r="AL237" s="196"/>
      <c r="AM237" s="199" t="str">
        <f t="shared" si="21"/>
        <v/>
      </c>
      <c r="AN237" s="198" t="str">
        <f t="shared" si="3"/>
        <v/>
      </c>
      <c r="AO237" s="201">
        <f t="shared" ca="1" si="17"/>
        <v>43700</v>
      </c>
      <c r="AP237" s="186"/>
      <c r="AQ237" s="199"/>
    </row>
    <row r="238" spans="1:43" ht="101.25" x14ac:dyDescent="0.25">
      <c r="A238" s="151">
        <f t="shared" si="22"/>
        <v>227</v>
      </c>
      <c r="B238" s="150" t="s">
        <v>386</v>
      </c>
      <c r="C238" s="150" t="s">
        <v>24</v>
      </c>
      <c r="D238" s="188" t="str">
        <f>IF(ISERROR(VLOOKUP(C238,Base!$C$2:$C$34,1,FALSE)),"error",LOOKUP(C238,Base!$C$2:$C$34,Base!$D$2:$D$34))</f>
        <v>Gestión con Valores para el Resultado</v>
      </c>
      <c r="E238" s="188" t="str">
        <f>IF(ISERROR(VLOOKUP(C238,Base!$C$2:$C$34,1,FALSE)),"error",LOOKUP(C238,Base!$C$2:$C$34,Base!$E$2:$E$34))</f>
        <v>Fortalecimiento organizacional y simplificación de procesos</v>
      </c>
      <c r="F238" s="188" t="str">
        <f>IF(ISERROR(VLOOKUP(C238,Base!$C$2:$C$34,1,FALSE)),"error",LOOKUP(C238,Base!$C$2:$C$34,Base!$F$2:$F$34))</f>
        <v>Plan de Acción / Plan Anual de Adquisiciones</v>
      </c>
      <c r="G238" s="188" t="str">
        <f>IF(ISERROR(VLOOKUP(C238,Base!$C$2:$C$34,1,FALSE)),"error",LOOKUP(C238,Base!$C$2:$C$34,Base!$G$2:$G$34))</f>
        <v>GA-Optimización de la gestión administrativa</v>
      </c>
      <c r="H238" s="188" t="str">
        <f>IF(ISERROR(VLOOKUP(C238,Base!$C$2:$C$34,1,FALSE)),"error",LOOKUP(C238,Base!$C$2:$C$34,Base!$H$2:$H$34))</f>
        <v>Fortalecer la gobernanza y gobernabilidad de la Institución, orientando los procesos de gestión hacia el incremento de las capacidades institucionales y la consolidación del clima organizacional</v>
      </c>
      <c r="I238" s="150" t="s">
        <v>207</v>
      </c>
      <c r="J238" s="75" t="s">
        <v>275</v>
      </c>
      <c r="K238" s="150" t="s">
        <v>75</v>
      </c>
      <c r="L238" s="181" t="s">
        <v>1040</v>
      </c>
      <c r="M238" s="182">
        <v>2</v>
      </c>
      <c r="N238" s="182">
        <v>1</v>
      </c>
      <c r="O238" s="182">
        <v>2018</v>
      </c>
      <c r="P238" s="182">
        <v>31</v>
      </c>
      <c r="Q238" s="182">
        <v>12</v>
      </c>
      <c r="R238" s="182">
        <v>2018</v>
      </c>
      <c r="S238" s="182"/>
      <c r="T238" s="182"/>
      <c r="U238" s="182"/>
      <c r="V238" s="77"/>
      <c r="W238" s="184"/>
      <c r="X238" s="182"/>
      <c r="Y238" s="182"/>
      <c r="Z238" s="183" t="s">
        <v>1112</v>
      </c>
      <c r="AA238" s="184" t="s">
        <v>542</v>
      </c>
      <c r="AB238" s="184" t="s">
        <v>1137</v>
      </c>
      <c r="AC238" s="183" t="s">
        <v>1161</v>
      </c>
      <c r="AD238" s="184" t="s">
        <v>524</v>
      </c>
      <c r="AE238" s="185">
        <v>7000000</v>
      </c>
      <c r="AF238" s="184" t="s">
        <v>555</v>
      </c>
      <c r="AG238" s="184" t="s">
        <v>1174</v>
      </c>
      <c r="AH238" s="182" t="s">
        <v>1175</v>
      </c>
      <c r="AI238" s="186"/>
      <c r="AJ238" s="200"/>
      <c r="AK238" s="200"/>
      <c r="AL238" s="196"/>
      <c r="AM238" s="199" t="str">
        <f t="shared" si="21"/>
        <v/>
      </c>
      <c r="AN238" s="198" t="str">
        <f t="shared" si="3"/>
        <v/>
      </c>
      <c r="AO238" s="201">
        <f t="shared" ca="1" si="17"/>
        <v>43700</v>
      </c>
      <c r="AP238" s="186"/>
      <c r="AQ238" s="199"/>
    </row>
    <row r="239" spans="1:43" ht="101.25" x14ac:dyDescent="0.25">
      <c r="A239" s="151">
        <f t="shared" si="22"/>
        <v>228</v>
      </c>
      <c r="B239" s="150" t="s">
        <v>386</v>
      </c>
      <c r="C239" s="150" t="s">
        <v>24</v>
      </c>
      <c r="D239" s="188" t="str">
        <f>IF(ISERROR(VLOOKUP(C239,Base!$C$2:$C$34,1,FALSE)),"error",LOOKUP(C239,Base!$C$2:$C$34,Base!$D$2:$D$34))</f>
        <v>Gestión con Valores para el Resultado</v>
      </c>
      <c r="E239" s="188" t="str">
        <f>IF(ISERROR(VLOOKUP(C239,Base!$C$2:$C$34,1,FALSE)),"error",LOOKUP(C239,Base!$C$2:$C$34,Base!$E$2:$E$34))</f>
        <v>Fortalecimiento organizacional y simplificación de procesos</v>
      </c>
      <c r="F239" s="188" t="str">
        <f>IF(ISERROR(VLOOKUP(C239,Base!$C$2:$C$34,1,FALSE)),"error",LOOKUP(C239,Base!$C$2:$C$34,Base!$F$2:$F$34))</f>
        <v>Plan de Acción / Plan Anual de Adquisiciones</v>
      </c>
      <c r="G239" s="188" t="str">
        <f>IF(ISERROR(VLOOKUP(C239,Base!$C$2:$C$34,1,FALSE)),"error",LOOKUP(C239,Base!$C$2:$C$34,Base!$G$2:$G$34))</f>
        <v>GA-Optimización de la gestión administrativa</v>
      </c>
      <c r="H239" s="188" t="str">
        <f>IF(ISERROR(VLOOKUP(C239,Base!$C$2:$C$34,1,FALSE)),"error",LOOKUP(C239,Base!$C$2:$C$34,Base!$H$2:$H$34))</f>
        <v>Fortalecer la gobernanza y gobernabilidad de la Institución, orientando los procesos de gestión hacia el incremento de las capacidades institucionales y la consolidación del clima organizacional</v>
      </c>
      <c r="I239" s="150" t="s">
        <v>207</v>
      </c>
      <c r="J239" s="75" t="s">
        <v>275</v>
      </c>
      <c r="K239" s="150" t="s">
        <v>75</v>
      </c>
      <c r="L239" s="181" t="s">
        <v>1041</v>
      </c>
      <c r="M239" s="182">
        <v>2</v>
      </c>
      <c r="N239" s="182">
        <v>1</v>
      </c>
      <c r="O239" s="182">
        <v>2018</v>
      </c>
      <c r="P239" s="182">
        <v>31</v>
      </c>
      <c r="Q239" s="182">
        <v>12</v>
      </c>
      <c r="R239" s="182">
        <v>2018</v>
      </c>
      <c r="S239" s="182"/>
      <c r="T239" s="182"/>
      <c r="U239" s="182"/>
      <c r="V239" s="77"/>
      <c r="W239" s="184"/>
      <c r="X239" s="182"/>
      <c r="Y239" s="182"/>
      <c r="Z239" s="183" t="s">
        <v>1112</v>
      </c>
      <c r="AA239" s="184" t="s">
        <v>1138</v>
      </c>
      <c r="AB239" s="184" t="s">
        <v>1132</v>
      </c>
      <c r="AC239" s="183" t="s">
        <v>1161</v>
      </c>
      <c r="AD239" s="184" t="s">
        <v>524</v>
      </c>
      <c r="AE239" s="185">
        <v>13000000</v>
      </c>
      <c r="AF239" s="184" t="s">
        <v>555</v>
      </c>
      <c r="AG239" s="184" t="s">
        <v>1174</v>
      </c>
      <c r="AH239" s="182" t="s">
        <v>1175</v>
      </c>
      <c r="AI239" s="186"/>
      <c r="AJ239" s="200"/>
      <c r="AK239" s="200"/>
      <c r="AL239" s="196"/>
      <c r="AM239" s="199" t="str">
        <f t="shared" si="21"/>
        <v/>
      </c>
      <c r="AN239" s="198" t="str">
        <f t="shared" si="3"/>
        <v/>
      </c>
      <c r="AO239" s="201">
        <f t="shared" ca="1" si="17"/>
        <v>43700</v>
      </c>
      <c r="AP239" s="186"/>
      <c r="AQ239" s="199"/>
    </row>
    <row r="240" spans="1:43" ht="101.25" x14ac:dyDescent="0.25">
      <c r="A240" s="151">
        <f t="shared" si="22"/>
        <v>229</v>
      </c>
      <c r="B240" s="150" t="s">
        <v>386</v>
      </c>
      <c r="C240" s="150" t="s">
        <v>24</v>
      </c>
      <c r="D240" s="188" t="str">
        <f>IF(ISERROR(VLOOKUP(C240,Base!$C$2:$C$34,1,FALSE)),"error",LOOKUP(C240,Base!$C$2:$C$34,Base!$D$2:$D$34))</f>
        <v>Gestión con Valores para el Resultado</v>
      </c>
      <c r="E240" s="188" t="str">
        <f>IF(ISERROR(VLOOKUP(C240,Base!$C$2:$C$34,1,FALSE)),"error",LOOKUP(C240,Base!$C$2:$C$34,Base!$E$2:$E$34))</f>
        <v>Fortalecimiento organizacional y simplificación de procesos</v>
      </c>
      <c r="F240" s="188" t="str">
        <f>IF(ISERROR(VLOOKUP(C240,Base!$C$2:$C$34,1,FALSE)),"error",LOOKUP(C240,Base!$C$2:$C$34,Base!$F$2:$F$34))</f>
        <v>Plan de Acción / Plan Anual de Adquisiciones</v>
      </c>
      <c r="G240" s="188" t="str">
        <f>IF(ISERROR(VLOOKUP(C240,Base!$C$2:$C$34,1,FALSE)),"error",LOOKUP(C240,Base!$C$2:$C$34,Base!$G$2:$G$34))</f>
        <v>GA-Optimización de la gestión administrativa</v>
      </c>
      <c r="H240" s="188" t="str">
        <f>IF(ISERROR(VLOOKUP(C240,Base!$C$2:$C$34,1,FALSE)),"error",LOOKUP(C240,Base!$C$2:$C$34,Base!$H$2:$H$34))</f>
        <v>Fortalecer la gobernanza y gobernabilidad de la Institución, orientando los procesos de gestión hacia el incremento de las capacidades institucionales y la consolidación del clima organizacional</v>
      </c>
      <c r="I240" s="150" t="s">
        <v>207</v>
      </c>
      <c r="J240" s="75" t="s">
        <v>275</v>
      </c>
      <c r="K240" s="150" t="s">
        <v>75</v>
      </c>
      <c r="L240" s="181" t="s">
        <v>1042</v>
      </c>
      <c r="M240" s="182">
        <v>2</v>
      </c>
      <c r="N240" s="182">
        <v>1</v>
      </c>
      <c r="O240" s="182">
        <v>2018</v>
      </c>
      <c r="P240" s="182">
        <v>31</v>
      </c>
      <c r="Q240" s="182">
        <v>12</v>
      </c>
      <c r="R240" s="182">
        <v>2018</v>
      </c>
      <c r="S240" s="182"/>
      <c r="T240" s="182"/>
      <c r="U240" s="182"/>
      <c r="V240" s="77"/>
      <c r="W240" s="184"/>
      <c r="X240" s="182"/>
      <c r="Y240" s="182"/>
      <c r="Z240" s="183" t="s">
        <v>1112</v>
      </c>
      <c r="AA240" s="184" t="s">
        <v>548</v>
      </c>
      <c r="AB240" s="184" t="s">
        <v>1126</v>
      </c>
      <c r="AC240" s="183" t="s">
        <v>1161</v>
      </c>
      <c r="AD240" s="184" t="s">
        <v>524</v>
      </c>
      <c r="AE240" s="185">
        <v>106633000</v>
      </c>
      <c r="AF240" s="184" t="s">
        <v>555</v>
      </c>
      <c r="AG240" s="184" t="s">
        <v>1174</v>
      </c>
      <c r="AH240" s="182" t="s">
        <v>1175</v>
      </c>
      <c r="AI240" s="186"/>
      <c r="AJ240" s="200"/>
      <c r="AK240" s="200"/>
      <c r="AL240" s="196"/>
      <c r="AM240" s="199" t="str">
        <f t="shared" si="21"/>
        <v/>
      </c>
      <c r="AN240" s="198" t="str">
        <f t="shared" si="3"/>
        <v/>
      </c>
      <c r="AO240" s="201">
        <f t="shared" ca="1" si="17"/>
        <v>43700</v>
      </c>
      <c r="AP240" s="186"/>
      <c r="AQ240" s="199"/>
    </row>
    <row r="241" spans="1:43" ht="67.5" x14ac:dyDescent="0.25">
      <c r="A241" s="151">
        <f t="shared" si="22"/>
        <v>230</v>
      </c>
      <c r="B241" s="150" t="s">
        <v>386</v>
      </c>
      <c r="C241" s="150" t="s">
        <v>24</v>
      </c>
      <c r="D241" s="188" t="str">
        <f>IF(ISERROR(VLOOKUP(C241,Base!$C$2:$C$34,1,FALSE)),"error",LOOKUP(C241,Base!$C$2:$C$34,Base!$D$2:$D$34))</f>
        <v>Gestión con Valores para el Resultado</v>
      </c>
      <c r="E241" s="188" t="str">
        <f>IF(ISERROR(VLOOKUP(C241,Base!$C$2:$C$34,1,FALSE)),"error",LOOKUP(C241,Base!$C$2:$C$34,Base!$E$2:$E$34))</f>
        <v>Fortalecimiento organizacional y simplificación de procesos</v>
      </c>
      <c r="F241" s="188" t="str">
        <f>IF(ISERROR(VLOOKUP(C241,Base!$C$2:$C$34,1,FALSE)),"error",LOOKUP(C241,Base!$C$2:$C$34,Base!$F$2:$F$34))</f>
        <v>Plan de Acción / Plan Anual de Adquisiciones</v>
      </c>
      <c r="G241" s="188" t="str">
        <f>IF(ISERROR(VLOOKUP(C241,Base!$C$2:$C$34,1,FALSE)),"error",LOOKUP(C241,Base!$C$2:$C$34,Base!$G$2:$G$34))</f>
        <v>GA-Optimización de la gestión administrativa</v>
      </c>
      <c r="H241" s="188" t="str">
        <f>IF(ISERROR(VLOOKUP(C241,Base!$C$2:$C$34,1,FALSE)),"error",LOOKUP(C241,Base!$C$2:$C$34,Base!$H$2:$H$34))</f>
        <v>Fortalecer la gobernanza y gobernabilidad de la Institución, orientando los procesos de gestión hacia el incremento de las capacidades institucionales y la consolidación del clima organizacional</v>
      </c>
      <c r="I241" s="150" t="s">
        <v>207</v>
      </c>
      <c r="J241" s="75" t="s">
        <v>275</v>
      </c>
      <c r="K241" s="150" t="s">
        <v>75</v>
      </c>
      <c r="L241" s="181" t="s">
        <v>1043</v>
      </c>
      <c r="M241" s="182">
        <v>2</v>
      </c>
      <c r="N241" s="182">
        <v>1</v>
      </c>
      <c r="O241" s="182">
        <v>2018</v>
      </c>
      <c r="P241" s="182">
        <v>31</v>
      </c>
      <c r="Q241" s="182">
        <v>12</v>
      </c>
      <c r="R241" s="182">
        <v>2018</v>
      </c>
      <c r="S241" s="182"/>
      <c r="T241" s="182"/>
      <c r="U241" s="182"/>
      <c r="V241" s="77"/>
      <c r="W241" s="184"/>
      <c r="X241" s="182"/>
      <c r="Y241" s="182"/>
      <c r="Z241" s="183" t="s">
        <v>1113</v>
      </c>
      <c r="AA241" s="184" t="s">
        <v>542</v>
      </c>
      <c r="AB241" s="184" t="s">
        <v>1133</v>
      </c>
      <c r="AC241" s="183" t="s">
        <v>527</v>
      </c>
      <c r="AD241" s="184" t="s">
        <v>524</v>
      </c>
      <c r="AE241" s="185">
        <v>337266000</v>
      </c>
      <c r="AF241" s="184" t="s">
        <v>555</v>
      </c>
      <c r="AG241" s="184" t="s">
        <v>1174</v>
      </c>
      <c r="AH241" s="182" t="s">
        <v>1175</v>
      </c>
      <c r="AI241" s="186"/>
      <c r="AJ241" s="200"/>
      <c r="AK241" s="200"/>
      <c r="AL241" s="196"/>
      <c r="AM241" s="199" t="str">
        <f t="shared" si="21"/>
        <v/>
      </c>
      <c r="AN241" s="198" t="str">
        <f t="shared" si="3"/>
        <v/>
      </c>
      <c r="AO241" s="201">
        <f t="shared" ca="1" si="17"/>
        <v>43700</v>
      </c>
      <c r="AP241" s="186"/>
      <c r="AQ241" s="199"/>
    </row>
    <row r="242" spans="1:43" ht="67.5" x14ac:dyDescent="0.25">
      <c r="A242" s="151">
        <f t="shared" si="22"/>
        <v>231</v>
      </c>
      <c r="B242" s="150" t="s">
        <v>386</v>
      </c>
      <c r="C242" s="150" t="s">
        <v>24</v>
      </c>
      <c r="D242" s="188" t="str">
        <f>IF(ISERROR(VLOOKUP(C242,Base!$C$2:$C$34,1,FALSE)),"error",LOOKUP(C242,Base!$C$2:$C$34,Base!$D$2:$D$34))</f>
        <v>Gestión con Valores para el Resultado</v>
      </c>
      <c r="E242" s="188" t="str">
        <f>IF(ISERROR(VLOOKUP(C242,Base!$C$2:$C$34,1,FALSE)),"error",LOOKUP(C242,Base!$C$2:$C$34,Base!$E$2:$E$34))</f>
        <v>Fortalecimiento organizacional y simplificación de procesos</v>
      </c>
      <c r="F242" s="188" t="str">
        <f>IF(ISERROR(VLOOKUP(C242,Base!$C$2:$C$34,1,FALSE)),"error",LOOKUP(C242,Base!$C$2:$C$34,Base!$F$2:$F$34))</f>
        <v>Plan de Acción / Plan Anual de Adquisiciones</v>
      </c>
      <c r="G242" s="188" t="str">
        <f>IF(ISERROR(VLOOKUP(C242,Base!$C$2:$C$34,1,FALSE)),"error",LOOKUP(C242,Base!$C$2:$C$34,Base!$G$2:$G$34))</f>
        <v>GA-Optimización de la gestión administrativa</v>
      </c>
      <c r="H242" s="188" t="str">
        <f>IF(ISERROR(VLOOKUP(C242,Base!$C$2:$C$34,1,FALSE)),"error",LOOKUP(C242,Base!$C$2:$C$34,Base!$H$2:$H$34))</f>
        <v>Fortalecer la gobernanza y gobernabilidad de la Institución, orientando los procesos de gestión hacia el incremento de las capacidades institucionales y la consolidación del clima organizacional</v>
      </c>
      <c r="I242" s="150" t="s">
        <v>207</v>
      </c>
      <c r="J242" s="75" t="s">
        <v>275</v>
      </c>
      <c r="K242" s="150" t="s">
        <v>75</v>
      </c>
      <c r="L242" s="181" t="s">
        <v>1044</v>
      </c>
      <c r="M242" s="182">
        <v>2</v>
      </c>
      <c r="N242" s="182">
        <v>1</v>
      </c>
      <c r="O242" s="182">
        <v>2018</v>
      </c>
      <c r="P242" s="182">
        <v>31</v>
      </c>
      <c r="Q242" s="182">
        <v>12</v>
      </c>
      <c r="R242" s="182">
        <v>2018</v>
      </c>
      <c r="S242" s="182"/>
      <c r="T242" s="182"/>
      <c r="U242" s="182"/>
      <c r="V242" s="77"/>
      <c r="W242" s="184"/>
      <c r="X242" s="182"/>
      <c r="Y242" s="182"/>
      <c r="Z242" s="183" t="s">
        <v>1114</v>
      </c>
      <c r="AA242" s="184" t="s">
        <v>542</v>
      </c>
      <c r="AB242" s="184" t="s">
        <v>1131</v>
      </c>
      <c r="AC242" s="183" t="s">
        <v>1161</v>
      </c>
      <c r="AD242" s="184" t="s">
        <v>524</v>
      </c>
      <c r="AE242" s="185">
        <v>322876000</v>
      </c>
      <c r="AF242" s="184" t="s">
        <v>555</v>
      </c>
      <c r="AG242" s="184" t="s">
        <v>1174</v>
      </c>
      <c r="AH242" s="182" t="s">
        <v>1175</v>
      </c>
      <c r="AI242" s="186"/>
      <c r="AJ242" s="200"/>
      <c r="AK242" s="200"/>
      <c r="AL242" s="196"/>
      <c r="AM242" s="199" t="str">
        <f t="shared" si="21"/>
        <v/>
      </c>
      <c r="AN242" s="198" t="str">
        <f t="shared" si="3"/>
        <v/>
      </c>
      <c r="AO242" s="201">
        <f t="shared" ca="1" si="17"/>
        <v>43700</v>
      </c>
      <c r="AP242" s="186"/>
      <c r="AQ242" s="199"/>
    </row>
    <row r="243" spans="1:43" ht="67.5" x14ac:dyDescent="0.25">
      <c r="A243" s="151">
        <f t="shared" si="22"/>
        <v>232</v>
      </c>
      <c r="B243" s="150" t="s">
        <v>386</v>
      </c>
      <c r="C243" s="150" t="s">
        <v>24</v>
      </c>
      <c r="D243" s="188" t="str">
        <f>IF(ISERROR(VLOOKUP(C243,Base!$C$2:$C$34,1,FALSE)),"error",LOOKUP(C243,Base!$C$2:$C$34,Base!$D$2:$D$34))</f>
        <v>Gestión con Valores para el Resultado</v>
      </c>
      <c r="E243" s="188" t="str">
        <f>IF(ISERROR(VLOOKUP(C243,Base!$C$2:$C$34,1,FALSE)),"error",LOOKUP(C243,Base!$C$2:$C$34,Base!$E$2:$E$34))</f>
        <v>Fortalecimiento organizacional y simplificación de procesos</v>
      </c>
      <c r="F243" s="188" t="str">
        <f>IF(ISERROR(VLOOKUP(C243,Base!$C$2:$C$34,1,FALSE)),"error",LOOKUP(C243,Base!$C$2:$C$34,Base!$F$2:$F$34))</f>
        <v>Plan de Acción / Plan Anual de Adquisiciones</v>
      </c>
      <c r="G243" s="188" t="str">
        <f>IF(ISERROR(VLOOKUP(C243,Base!$C$2:$C$34,1,FALSE)),"error",LOOKUP(C243,Base!$C$2:$C$34,Base!$G$2:$G$34))</f>
        <v>GA-Optimización de la gestión administrativa</v>
      </c>
      <c r="H243" s="188" t="str">
        <f>IF(ISERROR(VLOOKUP(C243,Base!$C$2:$C$34,1,FALSE)),"error",LOOKUP(C243,Base!$C$2:$C$34,Base!$H$2:$H$34))</f>
        <v>Fortalecer la gobernanza y gobernabilidad de la Institución, orientando los procesos de gestión hacia el incremento de las capacidades institucionales y la consolidación del clima organizacional</v>
      </c>
      <c r="I243" s="150" t="s">
        <v>207</v>
      </c>
      <c r="J243" s="75" t="s">
        <v>275</v>
      </c>
      <c r="K243" s="150" t="s">
        <v>75</v>
      </c>
      <c r="L243" s="181" t="s">
        <v>1045</v>
      </c>
      <c r="M243" s="182">
        <v>2</v>
      </c>
      <c r="N243" s="182">
        <v>1</v>
      </c>
      <c r="O243" s="182">
        <v>2018</v>
      </c>
      <c r="P243" s="182">
        <v>31</v>
      </c>
      <c r="Q243" s="182">
        <v>12</v>
      </c>
      <c r="R243" s="182">
        <v>2018</v>
      </c>
      <c r="S243" s="182"/>
      <c r="T243" s="182"/>
      <c r="U243" s="182"/>
      <c r="V243" s="77"/>
      <c r="W243" s="184"/>
      <c r="X243" s="182"/>
      <c r="Y243" s="182"/>
      <c r="Z243" s="183">
        <v>78181500</v>
      </c>
      <c r="AA243" s="184" t="s">
        <v>542</v>
      </c>
      <c r="AB243" s="184" t="s">
        <v>1131</v>
      </c>
      <c r="AC243" s="183" t="s">
        <v>1165</v>
      </c>
      <c r="AD243" s="184" t="s">
        <v>524</v>
      </c>
      <c r="AE243" s="185">
        <v>10000000</v>
      </c>
      <c r="AF243" s="184" t="s">
        <v>555</v>
      </c>
      <c r="AG243" s="184" t="s">
        <v>1174</v>
      </c>
      <c r="AH243" s="182" t="s">
        <v>1175</v>
      </c>
      <c r="AI243" s="186"/>
      <c r="AJ243" s="200"/>
      <c r="AK243" s="200"/>
      <c r="AL243" s="196"/>
      <c r="AM243" s="199" t="str">
        <f t="shared" si="21"/>
        <v/>
      </c>
      <c r="AN243" s="198" t="str">
        <f t="shared" si="3"/>
        <v/>
      </c>
      <c r="AO243" s="201">
        <f t="shared" ca="1" si="17"/>
        <v>43700</v>
      </c>
      <c r="AP243" s="186"/>
      <c r="AQ243" s="199"/>
    </row>
    <row r="244" spans="1:43" ht="67.5" x14ac:dyDescent="0.25">
      <c r="A244" s="151">
        <f t="shared" si="22"/>
        <v>233</v>
      </c>
      <c r="B244" s="150" t="s">
        <v>386</v>
      </c>
      <c r="C244" s="150" t="s">
        <v>24</v>
      </c>
      <c r="D244" s="188" t="str">
        <f>IF(ISERROR(VLOOKUP(C244,Base!$C$2:$C$34,1,FALSE)),"error",LOOKUP(C244,Base!$C$2:$C$34,Base!$D$2:$D$34))</f>
        <v>Gestión con Valores para el Resultado</v>
      </c>
      <c r="E244" s="188" t="str">
        <f>IF(ISERROR(VLOOKUP(C244,Base!$C$2:$C$34,1,FALSE)),"error",LOOKUP(C244,Base!$C$2:$C$34,Base!$E$2:$E$34))</f>
        <v>Fortalecimiento organizacional y simplificación de procesos</v>
      </c>
      <c r="F244" s="188" t="str">
        <f>IF(ISERROR(VLOOKUP(C244,Base!$C$2:$C$34,1,FALSE)),"error",LOOKUP(C244,Base!$C$2:$C$34,Base!$F$2:$F$34))</f>
        <v>Plan de Acción / Plan Anual de Adquisiciones</v>
      </c>
      <c r="G244" s="188" t="str">
        <f>IF(ISERROR(VLOOKUP(C244,Base!$C$2:$C$34,1,FALSE)),"error",LOOKUP(C244,Base!$C$2:$C$34,Base!$G$2:$G$34))</f>
        <v>GA-Optimización de la gestión administrativa</v>
      </c>
      <c r="H244" s="188" t="str">
        <f>IF(ISERROR(VLOOKUP(C244,Base!$C$2:$C$34,1,FALSE)),"error",LOOKUP(C244,Base!$C$2:$C$34,Base!$H$2:$H$34))</f>
        <v>Fortalecer la gobernanza y gobernabilidad de la Institución, orientando los procesos de gestión hacia el incremento de las capacidades institucionales y la consolidación del clima organizacional</v>
      </c>
      <c r="I244" s="150" t="s">
        <v>207</v>
      </c>
      <c r="J244" s="75" t="s">
        <v>275</v>
      </c>
      <c r="K244" s="150" t="s">
        <v>75</v>
      </c>
      <c r="L244" s="181" t="s">
        <v>1046</v>
      </c>
      <c r="M244" s="182">
        <v>2</v>
      </c>
      <c r="N244" s="182">
        <v>1</v>
      </c>
      <c r="O244" s="182">
        <v>2018</v>
      </c>
      <c r="P244" s="182">
        <v>31</v>
      </c>
      <c r="Q244" s="182">
        <v>12</v>
      </c>
      <c r="R244" s="182">
        <v>2018</v>
      </c>
      <c r="S244" s="182"/>
      <c r="T244" s="182"/>
      <c r="U244" s="182"/>
      <c r="V244" s="77"/>
      <c r="W244" s="184"/>
      <c r="X244" s="182"/>
      <c r="Y244" s="182"/>
      <c r="Z244" s="183">
        <v>92101500</v>
      </c>
      <c r="AA244" s="184" t="s">
        <v>542</v>
      </c>
      <c r="AB244" s="184" t="s">
        <v>1136</v>
      </c>
      <c r="AC244" s="183" t="s">
        <v>1162</v>
      </c>
      <c r="AD244" s="184" t="s">
        <v>524</v>
      </c>
      <c r="AE244" s="185">
        <v>21800000</v>
      </c>
      <c r="AF244" s="184" t="s">
        <v>555</v>
      </c>
      <c r="AG244" s="184" t="s">
        <v>1174</v>
      </c>
      <c r="AH244" s="182" t="s">
        <v>1175</v>
      </c>
      <c r="AI244" s="186"/>
      <c r="AJ244" s="200"/>
      <c r="AK244" s="200"/>
      <c r="AL244" s="196"/>
      <c r="AM244" s="199" t="str">
        <f t="shared" si="21"/>
        <v/>
      </c>
      <c r="AN244" s="198" t="str">
        <f t="shared" si="3"/>
        <v/>
      </c>
      <c r="AO244" s="201">
        <f t="shared" ca="1" si="17"/>
        <v>43700</v>
      </c>
      <c r="AP244" s="186"/>
      <c r="AQ244" s="199"/>
    </row>
    <row r="245" spans="1:43" ht="67.5" x14ac:dyDescent="0.25">
      <c r="A245" s="151">
        <f t="shared" si="22"/>
        <v>234</v>
      </c>
      <c r="B245" s="150" t="s">
        <v>386</v>
      </c>
      <c r="C245" s="150" t="s">
        <v>24</v>
      </c>
      <c r="D245" s="188" t="str">
        <f>IF(ISERROR(VLOOKUP(C245,Base!$C$2:$C$34,1,FALSE)),"error",LOOKUP(C245,Base!$C$2:$C$34,Base!$D$2:$D$34))</f>
        <v>Gestión con Valores para el Resultado</v>
      </c>
      <c r="E245" s="188" t="str">
        <f>IF(ISERROR(VLOOKUP(C245,Base!$C$2:$C$34,1,FALSE)),"error",LOOKUP(C245,Base!$C$2:$C$34,Base!$E$2:$E$34))</f>
        <v>Fortalecimiento organizacional y simplificación de procesos</v>
      </c>
      <c r="F245" s="188" t="str">
        <f>IF(ISERROR(VLOOKUP(C245,Base!$C$2:$C$34,1,FALSE)),"error",LOOKUP(C245,Base!$C$2:$C$34,Base!$F$2:$F$34))</f>
        <v>Plan de Acción / Plan Anual de Adquisiciones</v>
      </c>
      <c r="G245" s="188" t="str">
        <f>IF(ISERROR(VLOOKUP(C245,Base!$C$2:$C$34,1,FALSE)),"error",LOOKUP(C245,Base!$C$2:$C$34,Base!$G$2:$G$34))</f>
        <v>GA-Optimización de la gestión administrativa</v>
      </c>
      <c r="H245" s="188" t="str">
        <f>IF(ISERROR(VLOOKUP(C245,Base!$C$2:$C$34,1,FALSE)),"error",LOOKUP(C245,Base!$C$2:$C$34,Base!$H$2:$H$34))</f>
        <v>Fortalecer la gobernanza y gobernabilidad de la Institución, orientando los procesos de gestión hacia el incremento de las capacidades institucionales y la consolidación del clima organizacional</v>
      </c>
      <c r="I245" s="150" t="s">
        <v>207</v>
      </c>
      <c r="J245" s="75" t="s">
        <v>275</v>
      </c>
      <c r="K245" s="150" t="s">
        <v>75</v>
      </c>
      <c r="L245" s="181" t="s">
        <v>1046</v>
      </c>
      <c r="M245" s="182">
        <v>2</v>
      </c>
      <c r="N245" s="182">
        <v>1</v>
      </c>
      <c r="O245" s="182">
        <v>2018</v>
      </c>
      <c r="P245" s="182">
        <v>31</v>
      </c>
      <c r="Q245" s="182">
        <v>12</v>
      </c>
      <c r="R245" s="182">
        <v>2018</v>
      </c>
      <c r="S245" s="182"/>
      <c r="T245" s="182"/>
      <c r="U245" s="182"/>
      <c r="V245" s="77"/>
      <c r="W245" s="184"/>
      <c r="X245" s="182"/>
      <c r="Y245" s="182"/>
      <c r="Z245" s="183">
        <v>92101501</v>
      </c>
      <c r="AA245" s="184" t="s">
        <v>542</v>
      </c>
      <c r="AB245" s="184" t="s">
        <v>1136</v>
      </c>
      <c r="AC245" s="183" t="s">
        <v>1162</v>
      </c>
      <c r="AD245" s="184" t="s">
        <v>524</v>
      </c>
      <c r="AE245" s="185">
        <v>21800000</v>
      </c>
      <c r="AF245" s="184" t="s">
        <v>555</v>
      </c>
      <c r="AG245" s="184" t="s">
        <v>1174</v>
      </c>
      <c r="AH245" s="182" t="s">
        <v>1175</v>
      </c>
      <c r="AI245" s="186"/>
      <c r="AJ245" s="200"/>
      <c r="AK245" s="200"/>
      <c r="AL245" s="196"/>
      <c r="AM245" s="199" t="str">
        <f t="shared" si="21"/>
        <v/>
      </c>
      <c r="AN245" s="198" t="str">
        <f t="shared" si="3"/>
        <v/>
      </c>
      <c r="AO245" s="201">
        <f t="shared" ca="1" si="17"/>
        <v>43700</v>
      </c>
      <c r="AP245" s="186"/>
      <c r="AQ245" s="199"/>
    </row>
    <row r="246" spans="1:43" ht="67.5" x14ac:dyDescent="0.25">
      <c r="A246" s="151">
        <f t="shared" si="22"/>
        <v>235</v>
      </c>
      <c r="B246" s="150" t="s">
        <v>386</v>
      </c>
      <c r="C246" s="150" t="s">
        <v>24</v>
      </c>
      <c r="D246" s="188" t="str">
        <f>IF(ISERROR(VLOOKUP(C246,Base!$C$2:$C$34,1,FALSE)),"error",LOOKUP(C246,Base!$C$2:$C$34,Base!$D$2:$D$34))</f>
        <v>Gestión con Valores para el Resultado</v>
      </c>
      <c r="E246" s="188" t="str">
        <f>IF(ISERROR(VLOOKUP(C246,Base!$C$2:$C$34,1,FALSE)),"error",LOOKUP(C246,Base!$C$2:$C$34,Base!$E$2:$E$34))</f>
        <v>Fortalecimiento organizacional y simplificación de procesos</v>
      </c>
      <c r="F246" s="188" t="str">
        <f>IF(ISERROR(VLOOKUP(C246,Base!$C$2:$C$34,1,FALSE)),"error",LOOKUP(C246,Base!$C$2:$C$34,Base!$F$2:$F$34))</f>
        <v>Plan de Acción / Plan Anual de Adquisiciones</v>
      </c>
      <c r="G246" s="188" t="str">
        <f>IF(ISERROR(VLOOKUP(C246,Base!$C$2:$C$34,1,FALSE)),"error",LOOKUP(C246,Base!$C$2:$C$34,Base!$G$2:$G$34))</f>
        <v>GA-Optimización de la gestión administrativa</v>
      </c>
      <c r="H246" s="188" t="str">
        <f>IF(ISERROR(VLOOKUP(C246,Base!$C$2:$C$34,1,FALSE)),"error",LOOKUP(C246,Base!$C$2:$C$34,Base!$H$2:$H$34))</f>
        <v>Fortalecer la gobernanza y gobernabilidad de la Institución, orientando los procesos de gestión hacia el incremento de las capacidades institucionales y la consolidación del clima organizacional</v>
      </c>
      <c r="I246" s="150" t="s">
        <v>207</v>
      </c>
      <c r="J246" s="75" t="s">
        <v>275</v>
      </c>
      <c r="K246" s="150" t="s">
        <v>75</v>
      </c>
      <c r="L246" s="181" t="s">
        <v>1046</v>
      </c>
      <c r="M246" s="182">
        <v>2</v>
      </c>
      <c r="N246" s="182">
        <v>1</v>
      </c>
      <c r="O246" s="182">
        <v>2018</v>
      </c>
      <c r="P246" s="182">
        <v>31</v>
      </c>
      <c r="Q246" s="182">
        <v>12</v>
      </c>
      <c r="R246" s="182">
        <v>2018</v>
      </c>
      <c r="S246" s="182"/>
      <c r="T246" s="182"/>
      <c r="U246" s="182"/>
      <c r="V246" s="77"/>
      <c r="W246" s="184"/>
      <c r="X246" s="182"/>
      <c r="Y246" s="182"/>
      <c r="Z246" s="183">
        <v>92101501</v>
      </c>
      <c r="AA246" s="184" t="s">
        <v>543</v>
      </c>
      <c r="AB246" s="184" t="s">
        <v>1136</v>
      </c>
      <c r="AC246" s="183" t="s">
        <v>1162</v>
      </c>
      <c r="AD246" s="184" t="s">
        <v>524</v>
      </c>
      <c r="AE246" s="185">
        <v>21800000</v>
      </c>
      <c r="AF246" s="184" t="s">
        <v>555</v>
      </c>
      <c r="AG246" s="184" t="s">
        <v>1174</v>
      </c>
      <c r="AH246" s="182" t="s">
        <v>1175</v>
      </c>
      <c r="AI246" s="186"/>
      <c r="AJ246" s="200"/>
      <c r="AK246" s="200"/>
      <c r="AL246" s="196"/>
      <c r="AM246" s="199" t="str">
        <f t="shared" si="21"/>
        <v/>
      </c>
      <c r="AN246" s="198" t="str">
        <f t="shared" si="3"/>
        <v/>
      </c>
      <c r="AO246" s="201">
        <f t="shared" ca="1" si="17"/>
        <v>43700</v>
      </c>
      <c r="AP246" s="186"/>
      <c r="AQ246" s="199"/>
    </row>
    <row r="247" spans="1:43" ht="67.5" x14ac:dyDescent="0.25">
      <c r="A247" s="151">
        <f t="shared" si="22"/>
        <v>236</v>
      </c>
      <c r="B247" s="150" t="s">
        <v>386</v>
      </c>
      <c r="C247" s="150" t="s">
        <v>24</v>
      </c>
      <c r="D247" s="188" t="str">
        <f>IF(ISERROR(VLOOKUP(C247,Base!$C$2:$C$34,1,FALSE)),"error",LOOKUP(C247,Base!$C$2:$C$34,Base!$D$2:$D$34))</f>
        <v>Gestión con Valores para el Resultado</v>
      </c>
      <c r="E247" s="188" t="str">
        <f>IF(ISERROR(VLOOKUP(C247,Base!$C$2:$C$34,1,FALSE)),"error",LOOKUP(C247,Base!$C$2:$C$34,Base!$E$2:$E$34))</f>
        <v>Fortalecimiento organizacional y simplificación de procesos</v>
      </c>
      <c r="F247" s="188" t="str">
        <f>IF(ISERROR(VLOOKUP(C247,Base!$C$2:$C$34,1,FALSE)),"error",LOOKUP(C247,Base!$C$2:$C$34,Base!$F$2:$F$34))</f>
        <v>Plan de Acción / Plan Anual de Adquisiciones</v>
      </c>
      <c r="G247" s="188" t="str">
        <f>IF(ISERROR(VLOOKUP(C247,Base!$C$2:$C$34,1,FALSE)),"error",LOOKUP(C247,Base!$C$2:$C$34,Base!$G$2:$G$34))</f>
        <v>GA-Optimización de la gestión administrativa</v>
      </c>
      <c r="H247" s="188" t="str">
        <f>IF(ISERROR(VLOOKUP(C247,Base!$C$2:$C$34,1,FALSE)),"error",LOOKUP(C247,Base!$C$2:$C$34,Base!$H$2:$H$34))</f>
        <v>Fortalecer la gobernanza y gobernabilidad de la Institución, orientando los procesos de gestión hacia el incremento de las capacidades institucionales y la consolidación del clima organizacional</v>
      </c>
      <c r="I247" s="150" t="s">
        <v>207</v>
      </c>
      <c r="J247" s="75" t="s">
        <v>275</v>
      </c>
      <c r="K247" s="150" t="s">
        <v>75</v>
      </c>
      <c r="L247" s="181" t="s">
        <v>1046</v>
      </c>
      <c r="M247" s="182">
        <v>2</v>
      </c>
      <c r="N247" s="182">
        <v>1</v>
      </c>
      <c r="O247" s="182">
        <v>2018</v>
      </c>
      <c r="P247" s="182">
        <v>31</v>
      </c>
      <c r="Q247" s="182">
        <v>12</v>
      </c>
      <c r="R247" s="182">
        <v>2018</v>
      </c>
      <c r="S247" s="182"/>
      <c r="T247" s="182"/>
      <c r="U247" s="182"/>
      <c r="V247" s="77"/>
      <c r="W247" s="184"/>
      <c r="X247" s="182"/>
      <c r="Y247" s="182"/>
      <c r="Z247" s="183">
        <v>92101501</v>
      </c>
      <c r="AA247" s="184" t="s">
        <v>543</v>
      </c>
      <c r="AB247" s="184" t="s">
        <v>530</v>
      </c>
      <c r="AC247" s="183" t="s">
        <v>1166</v>
      </c>
      <c r="AD247" s="184" t="s">
        <v>524</v>
      </c>
      <c r="AE247" s="185">
        <v>310000000</v>
      </c>
      <c r="AF247" s="184" t="s">
        <v>555</v>
      </c>
      <c r="AG247" s="184" t="s">
        <v>1174</v>
      </c>
      <c r="AH247" s="182" t="s">
        <v>1175</v>
      </c>
      <c r="AI247" s="186"/>
      <c r="AJ247" s="200"/>
      <c r="AK247" s="200"/>
      <c r="AL247" s="196"/>
      <c r="AM247" s="199" t="str">
        <f t="shared" si="21"/>
        <v/>
      </c>
      <c r="AN247" s="198" t="str">
        <f t="shared" si="3"/>
        <v/>
      </c>
      <c r="AO247" s="201">
        <f t="shared" ca="1" si="17"/>
        <v>43700</v>
      </c>
      <c r="AP247" s="186"/>
      <c r="AQ247" s="199"/>
    </row>
    <row r="248" spans="1:43" ht="67.5" x14ac:dyDescent="0.25">
      <c r="A248" s="151">
        <f t="shared" si="22"/>
        <v>237</v>
      </c>
      <c r="B248" s="150" t="s">
        <v>386</v>
      </c>
      <c r="C248" s="150" t="s">
        <v>24</v>
      </c>
      <c r="D248" s="188" t="str">
        <f>IF(ISERROR(VLOOKUP(C248,Base!$C$2:$C$34,1,FALSE)),"error",LOOKUP(C248,Base!$C$2:$C$34,Base!$D$2:$D$34))</f>
        <v>Gestión con Valores para el Resultado</v>
      </c>
      <c r="E248" s="188" t="str">
        <f>IF(ISERROR(VLOOKUP(C248,Base!$C$2:$C$34,1,FALSE)),"error",LOOKUP(C248,Base!$C$2:$C$34,Base!$E$2:$E$34))</f>
        <v>Fortalecimiento organizacional y simplificación de procesos</v>
      </c>
      <c r="F248" s="188" t="str">
        <f>IF(ISERROR(VLOOKUP(C248,Base!$C$2:$C$34,1,FALSE)),"error",LOOKUP(C248,Base!$C$2:$C$34,Base!$F$2:$F$34))</f>
        <v>Plan de Acción / Plan Anual de Adquisiciones</v>
      </c>
      <c r="G248" s="188" t="str">
        <f>IF(ISERROR(VLOOKUP(C248,Base!$C$2:$C$34,1,FALSE)),"error",LOOKUP(C248,Base!$C$2:$C$34,Base!$G$2:$G$34))</f>
        <v>GA-Optimización de la gestión administrativa</v>
      </c>
      <c r="H248" s="188" t="str">
        <f>IF(ISERROR(VLOOKUP(C248,Base!$C$2:$C$34,1,FALSE)),"error",LOOKUP(C248,Base!$C$2:$C$34,Base!$H$2:$H$34))</f>
        <v>Fortalecer la gobernanza y gobernabilidad de la Institución, orientando los procesos de gestión hacia el incremento de las capacidades institucionales y la consolidación del clima organizacional</v>
      </c>
      <c r="I248" s="150" t="s">
        <v>207</v>
      </c>
      <c r="J248" s="75" t="s">
        <v>275</v>
      </c>
      <c r="K248" s="150" t="s">
        <v>75</v>
      </c>
      <c r="L248" s="181" t="s">
        <v>1047</v>
      </c>
      <c r="M248" s="182">
        <v>2</v>
      </c>
      <c r="N248" s="182">
        <v>1</v>
      </c>
      <c r="O248" s="182">
        <v>2018</v>
      </c>
      <c r="P248" s="182">
        <v>31</v>
      </c>
      <c r="Q248" s="182">
        <v>12</v>
      </c>
      <c r="R248" s="182">
        <v>2018</v>
      </c>
      <c r="S248" s="182"/>
      <c r="T248" s="182"/>
      <c r="U248" s="182"/>
      <c r="V248" s="77"/>
      <c r="W248" s="184"/>
      <c r="X248" s="182"/>
      <c r="Y248" s="182"/>
      <c r="Z248" s="183">
        <v>81112220</v>
      </c>
      <c r="AA248" s="184" t="s">
        <v>523</v>
      </c>
      <c r="AB248" s="184" t="s">
        <v>530</v>
      </c>
      <c r="AC248" s="183" t="s">
        <v>1165</v>
      </c>
      <c r="AD248" s="184" t="s">
        <v>524</v>
      </c>
      <c r="AE248" s="185">
        <v>700000000</v>
      </c>
      <c r="AF248" s="184" t="s">
        <v>555</v>
      </c>
      <c r="AG248" s="184" t="s">
        <v>1174</v>
      </c>
      <c r="AH248" s="182" t="s">
        <v>1175</v>
      </c>
      <c r="AI248" s="186"/>
      <c r="AJ248" s="200"/>
      <c r="AK248" s="200"/>
      <c r="AL248" s="196"/>
      <c r="AM248" s="199" t="str">
        <f t="shared" si="21"/>
        <v/>
      </c>
      <c r="AN248" s="198" t="str">
        <f t="shared" si="3"/>
        <v/>
      </c>
      <c r="AO248" s="201">
        <f t="shared" ca="1" si="17"/>
        <v>43700</v>
      </c>
      <c r="AP248" s="186"/>
      <c r="AQ248" s="199"/>
    </row>
    <row r="249" spans="1:43" ht="67.5" x14ac:dyDescent="0.25">
      <c r="A249" s="151">
        <f t="shared" si="22"/>
        <v>238</v>
      </c>
      <c r="B249" s="150" t="s">
        <v>386</v>
      </c>
      <c r="C249" s="150" t="s">
        <v>24</v>
      </c>
      <c r="D249" s="188" t="str">
        <f>IF(ISERROR(VLOOKUP(C249,Base!$C$2:$C$34,1,FALSE)),"error",LOOKUP(C249,Base!$C$2:$C$34,Base!$D$2:$D$34))</f>
        <v>Gestión con Valores para el Resultado</v>
      </c>
      <c r="E249" s="188" t="str">
        <f>IF(ISERROR(VLOOKUP(C249,Base!$C$2:$C$34,1,FALSE)),"error",LOOKUP(C249,Base!$C$2:$C$34,Base!$E$2:$E$34))</f>
        <v>Fortalecimiento organizacional y simplificación de procesos</v>
      </c>
      <c r="F249" s="188" t="str">
        <f>IF(ISERROR(VLOOKUP(C249,Base!$C$2:$C$34,1,FALSE)),"error",LOOKUP(C249,Base!$C$2:$C$34,Base!$F$2:$F$34))</f>
        <v>Plan de Acción / Plan Anual de Adquisiciones</v>
      </c>
      <c r="G249" s="188" t="str">
        <f>IF(ISERROR(VLOOKUP(C249,Base!$C$2:$C$34,1,FALSE)),"error",LOOKUP(C249,Base!$C$2:$C$34,Base!$G$2:$G$34))</f>
        <v>GA-Optimización de la gestión administrativa</v>
      </c>
      <c r="H249" s="188" t="str">
        <f>IF(ISERROR(VLOOKUP(C249,Base!$C$2:$C$34,1,FALSE)),"error",LOOKUP(C249,Base!$C$2:$C$34,Base!$H$2:$H$34))</f>
        <v>Fortalecer la gobernanza y gobernabilidad de la Institución, orientando los procesos de gestión hacia el incremento de las capacidades institucionales y la consolidación del clima organizacional</v>
      </c>
      <c r="I249" s="150" t="s">
        <v>207</v>
      </c>
      <c r="J249" s="75" t="s">
        <v>275</v>
      </c>
      <c r="K249" s="150" t="s">
        <v>75</v>
      </c>
      <c r="L249" s="181" t="s">
        <v>1047</v>
      </c>
      <c r="M249" s="182">
        <v>2</v>
      </c>
      <c r="N249" s="182">
        <v>1</v>
      </c>
      <c r="O249" s="182">
        <v>2018</v>
      </c>
      <c r="P249" s="182">
        <v>31</v>
      </c>
      <c r="Q249" s="182">
        <v>12</v>
      </c>
      <c r="R249" s="182">
        <v>2018</v>
      </c>
      <c r="S249" s="182"/>
      <c r="T249" s="182"/>
      <c r="U249" s="182"/>
      <c r="V249" s="77"/>
      <c r="W249" s="184"/>
      <c r="X249" s="182"/>
      <c r="Y249" s="182"/>
      <c r="Z249" s="183">
        <v>81112220</v>
      </c>
      <c r="AA249" s="184" t="s">
        <v>542</v>
      </c>
      <c r="AB249" s="184" t="s">
        <v>534</v>
      </c>
      <c r="AC249" s="183" t="s">
        <v>1161</v>
      </c>
      <c r="AD249" s="184" t="s">
        <v>524</v>
      </c>
      <c r="AE249" s="185">
        <v>100000000</v>
      </c>
      <c r="AF249" s="184" t="s">
        <v>555</v>
      </c>
      <c r="AG249" s="184" t="s">
        <v>1174</v>
      </c>
      <c r="AH249" s="182" t="s">
        <v>1175</v>
      </c>
      <c r="AI249" s="186"/>
      <c r="AJ249" s="200"/>
      <c r="AK249" s="200"/>
      <c r="AL249" s="196"/>
      <c r="AM249" s="199" t="str">
        <f t="shared" si="21"/>
        <v/>
      </c>
      <c r="AN249" s="198" t="str">
        <f t="shared" si="3"/>
        <v/>
      </c>
      <c r="AO249" s="201">
        <f t="shared" ca="1" si="17"/>
        <v>43700</v>
      </c>
      <c r="AP249" s="186"/>
      <c r="AQ249" s="199"/>
    </row>
    <row r="250" spans="1:43" ht="67.5" x14ac:dyDescent="0.25">
      <c r="A250" s="151">
        <f t="shared" si="22"/>
        <v>239</v>
      </c>
      <c r="B250" s="150" t="s">
        <v>386</v>
      </c>
      <c r="C250" s="150" t="s">
        <v>24</v>
      </c>
      <c r="D250" s="188" t="str">
        <f>IF(ISERROR(VLOOKUP(C250,Base!$C$2:$C$34,1,FALSE)),"error",LOOKUP(C250,Base!$C$2:$C$34,Base!$D$2:$D$34))</f>
        <v>Gestión con Valores para el Resultado</v>
      </c>
      <c r="E250" s="188" t="str">
        <f>IF(ISERROR(VLOOKUP(C250,Base!$C$2:$C$34,1,FALSE)),"error",LOOKUP(C250,Base!$C$2:$C$34,Base!$E$2:$E$34))</f>
        <v>Fortalecimiento organizacional y simplificación de procesos</v>
      </c>
      <c r="F250" s="188" t="str">
        <f>IF(ISERROR(VLOOKUP(C250,Base!$C$2:$C$34,1,FALSE)),"error",LOOKUP(C250,Base!$C$2:$C$34,Base!$F$2:$F$34))</f>
        <v>Plan de Acción / Plan Anual de Adquisiciones</v>
      </c>
      <c r="G250" s="188" t="str">
        <f>IF(ISERROR(VLOOKUP(C250,Base!$C$2:$C$34,1,FALSE)),"error",LOOKUP(C250,Base!$C$2:$C$34,Base!$G$2:$G$34))</f>
        <v>GA-Optimización de la gestión administrativa</v>
      </c>
      <c r="H250" s="188" t="str">
        <f>IF(ISERROR(VLOOKUP(C250,Base!$C$2:$C$34,1,FALSE)),"error",LOOKUP(C250,Base!$C$2:$C$34,Base!$H$2:$H$34))</f>
        <v>Fortalecer la gobernanza y gobernabilidad de la Institución, orientando los procesos de gestión hacia el incremento de las capacidades institucionales y la consolidación del clima organizacional</v>
      </c>
      <c r="I250" s="150" t="s">
        <v>207</v>
      </c>
      <c r="J250" s="75" t="s">
        <v>275</v>
      </c>
      <c r="K250" s="150" t="s">
        <v>75</v>
      </c>
      <c r="L250" s="181" t="s">
        <v>1048</v>
      </c>
      <c r="M250" s="182">
        <v>2</v>
      </c>
      <c r="N250" s="182">
        <v>1</v>
      </c>
      <c r="O250" s="182">
        <v>2018</v>
      </c>
      <c r="P250" s="182">
        <v>31</v>
      </c>
      <c r="Q250" s="182">
        <v>12</v>
      </c>
      <c r="R250" s="182">
        <v>2018</v>
      </c>
      <c r="S250" s="182"/>
      <c r="T250" s="182"/>
      <c r="U250" s="182"/>
      <c r="V250" s="77"/>
      <c r="W250" s="184"/>
      <c r="X250" s="182"/>
      <c r="Y250" s="182"/>
      <c r="Z250" s="183">
        <v>78181703</v>
      </c>
      <c r="AA250" s="184" t="s">
        <v>542</v>
      </c>
      <c r="AB250" s="184" t="s">
        <v>1139</v>
      </c>
      <c r="AC250" s="183" t="s">
        <v>1161</v>
      </c>
      <c r="AD250" s="184" t="s">
        <v>524</v>
      </c>
      <c r="AE250" s="185">
        <v>172500000</v>
      </c>
      <c r="AF250" s="184" t="s">
        <v>555</v>
      </c>
      <c r="AG250" s="184" t="s">
        <v>1174</v>
      </c>
      <c r="AH250" s="182" t="s">
        <v>1175</v>
      </c>
      <c r="AI250" s="186"/>
      <c r="AJ250" s="200"/>
      <c r="AK250" s="200"/>
      <c r="AL250" s="196"/>
      <c r="AM250" s="199" t="str">
        <f t="shared" si="21"/>
        <v/>
      </c>
      <c r="AN250" s="198" t="str">
        <f t="shared" si="3"/>
        <v/>
      </c>
      <c r="AO250" s="201">
        <f t="shared" ca="1" si="17"/>
        <v>43700</v>
      </c>
      <c r="AP250" s="186"/>
      <c r="AQ250" s="199"/>
    </row>
    <row r="251" spans="1:43" ht="67.5" x14ac:dyDescent="0.25">
      <c r="A251" s="151">
        <f t="shared" si="22"/>
        <v>240</v>
      </c>
      <c r="B251" s="150" t="s">
        <v>386</v>
      </c>
      <c r="C251" s="150" t="s">
        <v>24</v>
      </c>
      <c r="D251" s="188" t="str">
        <f>IF(ISERROR(VLOOKUP(C251,Base!$C$2:$C$34,1,FALSE)),"error",LOOKUP(C251,Base!$C$2:$C$34,Base!$D$2:$D$34))</f>
        <v>Gestión con Valores para el Resultado</v>
      </c>
      <c r="E251" s="188" t="str">
        <f>IF(ISERROR(VLOOKUP(C251,Base!$C$2:$C$34,1,FALSE)),"error",LOOKUP(C251,Base!$C$2:$C$34,Base!$E$2:$E$34))</f>
        <v>Fortalecimiento organizacional y simplificación de procesos</v>
      </c>
      <c r="F251" s="188" t="str">
        <f>IF(ISERROR(VLOOKUP(C251,Base!$C$2:$C$34,1,FALSE)),"error",LOOKUP(C251,Base!$C$2:$C$34,Base!$F$2:$F$34))</f>
        <v>Plan de Acción / Plan Anual de Adquisiciones</v>
      </c>
      <c r="G251" s="188" t="str">
        <f>IF(ISERROR(VLOOKUP(C251,Base!$C$2:$C$34,1,FALSE)),"error",LOOKUP(C251,Base!$C$2:$C$34,Base!$G$2:$G$34))</f>
        <v>GA-Optimización de la gestión administrativa</v>
      </c>
      <c r="H251" s="188" t="str">
        <f>IF(ISERROR(VLOOKUP(C251,Base!$C$2:$C$34,1,FALSE)),"error",LOOKUP(C251,Base!$C$2:$C$34,Base!$H$2:$H$34))</f>
        <v>Fortalecer la gobernanza y gobernabilidad de la Institución, orientando los procesos de gestión hacia el incremento de las capacidades institucionales y la consolidación del clima organizacional</v>
      </c>
      <c r="I251" s="150" t="s">
        <v>207</v>
      </c>
      <c r="J251" s="75" t="s">
        <v>275</v>
      </c>
      <c r="K251" s="150" t="s">
        <v>75</v>
      </c>
      <c r="L251" s="181" t="s">
        <v>1049</v>
      </c>
      <c r="M251" s="182">
        <v>2</v>
      </c>
      <c r="N251" s="182">
        <v>1</v>
      </c>
      <c r="O251" s="182">
        <v>2018</v>
      </c>
      <c r="P251" s="182">
        <v>31</v>
      </c>
      <c r="Q251" s="182">
        <v>12</v>
      </c>
      <c r="R251" s="182">
        <v>2018</v>
      </c>
      <c r="S251" s="182"/>
      <c r="T251" s="182"/>
      <c r="U251" s="182"/>
      <c r="V251" s="77"/>
      <c r="W251" s="184"/>
      <c r="X251" s="182"/>
      <c r="Y251" s="182"/>
      <c r="Z251" s="183">
        <v>80131502</v>
      </c>
      <c r="AA251" s="184" t="s">
        <v>543</v>
      </c>
      <c r="AB251" s="184" t="s">
        <v>540</v>
      </c>
      <c r="AC251" s="183" t="s">
        <v>1161</v>
      </c>
      <c r="AD251" s="184" t="s">
        <v>524</v>
      </c>
      <c r="AE251" s="185">
        <v>194929000</v>
      </c>
      <c r="AF251" s="184" t="s">
        <v>555</v>
      </c>
      <c r="AG251" s="184" t="s">
        <v>1174</v>
      </c>
      <c r="AH251" s="182" t="s">
        <v>1175</v>
      </c>
      <c r="AI251" s="186"/>
      <c r="AJ251" s="200"/>
      <c r="AK251" s="200"/>
      <c r="AL251" s="196"/>
      <c r="AM251" s="199" t="str">
        <f t="shared" ref="AM251:AM314" si="23">IF(AL251="","",AL251-T251)</f>
        <v/>
      </c>
      <c r="AN251" s="198" t="str">
        <f t="shared" si="3"/>
        <v/>
      </c>
      <c r="AO251" s="201">
        <f t="shared" ca="1" si="17"/>
        <v>43700</v>
      </c>
      <c r="AP251" s="186"/>
      <c r="AQ251" s="199"/>
    </row>
    <row r="252" spans="1:43" ht="67.5" x14ac:dyDescent="0.25">
      <c r="A252" s="151">
        <f t="shared" si="22"/>
        <v>241</v>
      </c>
      <c r="B252" s="150" t="s">
        <v>386</v>
      </c>
      <c r="C252" s="150" t="s">
        <v>24</v>
      </c>
      <c r="D252" s="188" t="str">
        <f>IF(ISERROR(VLOOKUP(C252,Base!$C$2:$C$34,1,FALSE)),"error",LOOKUP(C252,Base!$C$2:$C$34,Base!$D$2:$D$34))</f>
        <v>Gestión con Valores para el Resultado</v>
      </c>
      <c r="E252" s="188" t="str">
        <f>IF(ISERROR(VLOOKUP(C252,Base!$C$2:$C$34,1,FALSE)),"error",LOOKUP(C252,Base!$C$2:$C$34,Base!$E$2:$E$34))</f>
        <v>Fortalecimiento organizacional y simplificación de procesos</v>
      </c>
      <c r="F252" s="188" t="str">
        <f>IF(ISERROR(VLOOKUP(C252,Base!$C$2:$C$34,1,FALSE)),"error",LOOKUP(C252,Base!$C$2:$C$34,Base!$F$2:$F$34))</f>
        <v>Plan de Acción / Plan Anual de Adquisiciones</v>
      </c>
      <c r="G252" s="188" t="str">
        <f>IF(ISERROR(VLOOKUP(C252,Base!$C$2:$C$34,1,FALSE)),"error",LOOKUP(C252,Base!$C$2:$C$34,Base!$G$2:$G$34))</f>
        <v>GA-Optimización de la gestión administrativa</v>
      </c>
      <c r="H252" s="188" t="str">
        <f>IF(ISERROR(VLOOKUP(C252,Base!$C$2:$C$34,1,FALSE)),"error",LOOKUP(C252,Base!$C$2:$C$34,Base!$H$2:$H$34))</f>
        <v>Fortalecer la gobernanza y gobernabilidad de la Institución, orientando los procesos de gestión hacia el incremento de las capacidades institucionales y la consolidación del clima organizacional</v>
      </c>
      <c r="I252" s="150" t="s">
        <v>207</v>
      </c>
      <c r="J252" s="75" t="s">
        <v>275</v>
      </c>
      <c r="K252" s="150" t="s">
        <v>75</v>
      </c>
      <c r="L252" s="181" t="s">
        <v>1050</v>
      </c>
      <c r="M252" s="182">
        <v>2</v>
      </c>
      <c r="N252" s="182">
        <v>1</v>
      </c>
      <c r="O252" s="182">
        <v>2018</v>
      </c>
      <c r="P252" s="182">
        <v>31</v>
      </c>
      <c r="Q252" s="182">
        <v>12</v>
      </c>
      <c r="R252" s="182">
        <v>2018</v>
      </c>
      <c r="S252" s="182"/>
      <c r="T252" s="182"/>
      <c r="U252" s="182"/>
      <c r="V252" s="77"/>
      <c r="W252" s="184"/>
      <c r="X252" s="182"/>
      <c r="Y252" s="182"/>
      <c r="Z252" s="183">
        <v>80131502</v>
      </c>
      <c r="AA252" s="184" t="s">
        <v>543</v>
      </c>
      <c r="AB252" s="184" t="s">
        <v>535</v>
      </c>
      <c r="AC252" s="183" t="s">
        <v>1162</v>
      </c>
      <c r="AD252" s="184" t="s">
        <v>524</v>
      </c>
      <c r="AE252" s="185">
        <v>13500000</v>
      </c>
      <c r="AF252" s="184" t="s">
        <v>555</v>
      </c>
      <c r="AG252" s="184" t="s">
        <v>1174</v>
      </c>
      <c r="AH252" s="182" t="s">
        <v>1175</v>
      </c>
      <c r="AI252" s="186"/>
      <c r="AJ252" s="200"/>
      <c r="AK252" s="200"/>
      <c r="AL252" s="196"/>
      <c r="AM252" s="199" t="str">
        <f t="shared" si="23"/>
        <v/>
      </c>
      <c r="AN252" s="198" t="str">
        <f t="shared" si="3"/>
        <v/>
      </c>
      <c r="AO252" s="201">
        <f t="shared" ca="1" si="17"/>
        <v>43700</v>
      </c>
      <c r="AP252" s="186"/>
      <c r="AQ252" s="199"/>
    </row>
    <row r="253" spans="1:43" ht="67.5" x14ac:dyDescent="0.25">
      <c r="A253" s="151">
        <f t="shared" si="22"/>
        <v>242</v>
      </c>
      <c r="B253" s="150" t="s">
        <v>386</v>
      </c>
      <c r="C253" s="150" t="s">
        <v>24</v>
      </c>
      <c r="D253" s="188" t="str">
        <f>IF(ISERROR(VLOOKUP(C253,Base!$C$2:$C$34,1,FALSE)),"error",LOOKUP(C253,Base!$C$2:$C$34,Base!$D$2:$D$34))</f>
        <v>Gestión con Valores para el Resultado</v>
      </c>
      <c r="E253" s="188" t="str">
        <f>IF(ISERROR(VLOOKUP(C253,Base!$C$2:$C$34,1,FALSE)),"error",LOOKUP(C253,Base!$C$2:$C$34,Base!$E$2:$E$34))</f>
        <v>Fortalecimiento organizacional y simplificación de procesos</v>
      </c>
      <c r="F253" s="188" t="str">
        <f>IF(ISERROR(VLOOKUP(C253,Base!$C$2:$C$34,1,FALSE)),"error",LOOKUP(C253,Base!$C$2:$C$34,Base!$F$2:$F$34))</f>
        <v>Plan de Acción / Plan Anual de Adquisiciones</v>
      </c>
      <c r="G253" s="188" t="str">
        <f>IF(ISERROR(VLOOKUP(C253,Base!$C$2:$C$34,1,FALSE)),"error",LOOKUP(C253,Base!$C$2:$C$34,Base!$G$2:$G$34))</f>
        <v>GA-Optimización de la gestión administrativa</v>
      </c>
      <c r="H253" s="188" t="str">
        <f>IF(ISERROR(VLOOKUP(C253,Base!$C$2:$C$34,1,FALSE)),"error",LOOKUP(C253,Base!$C$2:$C$34,Base!$H$2:$H$34))</f>
        <v>Fortalecer la gobernanza y gobernabilidad de la Institución, orientando los procesos de gestión hacia el incremento de las capacidades institucionales y la consolidación del clima organizacional</v>
      </c>
      <c r="I253" s="150" t="s">
        <v>207</v>
      </c>
      <c r="J253" s="75" t="s">
        <v>275</v>
      </c>
      <c r="K253" s="150" t="s">
        <v>75</v>
      </c>
      <c r="L253" s="181" t="s">
        <v>1050</v>
      </c>
      <c r="M253" s="182">
        <v>2</v>
      </c>
      <c r="N253" s="182">
        <v>1</v>
      </c>
      <c r="O253" s="182">
        <v>2018</v>
      </c>
      <c r="P253" s="182">
        <v>31</v>
      </c>
      <c r="Q253" s="182">
        <v>12</v>
      </c>
      <c r="R253" s="182">
        <v>2018</v>
      </c>
      <c r="S253" s="182"/>
      <c r="T253" s="182"/>
      <c r="U253" s="182"/>
      <c r="V253" s="77"/>
      <c r="W253" s="184"/>
      <c r="X253" s="182"/>
      <c r="Y253" s="182"/>
      <c r="Z253" s="183">
        <v>80131502</v>
      </c>
      <c r="AA253" s="184" t="s">
        <v>548</v>
      </c>
      <c r="AB253" s="184" t="s">
        <v>536</v>
      </c>
      <c r="AC253" s="183" t="s">
        <v>1161</v>
      </c>
      <c r="AD253" s="184" t="s">
        <v>524</v>
      </c>
      <c r="AE253" s="185">
        <v>13500000</v>
      </c>
      <c r="AF253" s="184" t="s">
        <v>555</v>
      </c>
      <c r="AG253" s="184" t="s">
        <v>1174</v>
      </c>
      <c r="AH253" s="182" t="s">
        <v>1175</v>
      </c>
      <c r="AI253" s="186"/>
      <c r="AJ253" s="200"/>
      <c r="AK253" s="200"/>
      <c r="AL253" s="196"/>
      <c r="AM253" s="199" t="str">
        <f t="shared" si="23"/>
        <v/>
      </c>
      <c r="AN253" s="198" t="str">
        <f t="shared" si="3"/>
        <v/>
      </c>
      <c r="AO253" s="201">
        <f t="shared" ca="1" si="17"/>
        <v>43700</v>
      </c>
      <c r="AP253" s="186"/>
      <c r="AQ253" s="199"/>
    </row>
    <row r="254" spans="1:43" ht="67.5" x14ac:dyDescent="0.25">
      <c r="A254" s="151">
        <f t="shared" si="22"/>
        <v>243</v>
      </c>
      <c r="B254" s="150" t="s">
        <v>386</v>
      </c>
      <c r="C254" s="150" t="s">
        <v>24</v>
      </c>
      <c r="D254" s="188" t="str">
        <f>IF(ISERROR(VLOOKUP(C254,Base!$C$2:$C$34,1,FALSE)),"error",LOOKUP(C254,Base!$C$2:$C$34,Base!$D$2:$D$34))</f>
        <v>Gestión con Valores para el Resultado</v>
      </c>
      <c r="E254" s="188" t="str">
        <f>IF(ISERROR(VLOOKUP(C254,Base!$C$2:$C$34,1,FALSE)),"error",LOOKUP(C254,Base!$C$2:$C$34,Base!$E$2:$E$34))</f>
        <v>Fortalecimiento organizacional y simplificación de procesos</v>
      </c>
      <c r="F254" s="188" t="str">
        <f>IF(ISERROR(VLOOKUP(C254,Base!$C$2:$C$34,1,FALSE)),"error",LOOKUP(C254,Base!$C$2:$C$34,Base!$F$2:$F$34))</f>
        <v>Plan de Acción / Plan Anual de Adquisiciones</v>
      </c>
      <c r="G254" s="188" t="str">
        <f>IF(ISERROR(VLOOKUP(C254,Base!$C$2:$C$34,1,FALSE)),"error",LOOKUP(C254,Base!$C$2:$C$34,Base!$G$2:$G$34))</f>
        <v>GA-Optimización de la gestión administrativa</v>
      </c>
      <c r="H254" s="188" t="str">
        <f>IF(ISERROR(VLOOKUP(C254,Base!$C$2:$C$34,1,FALSE)),"error",LOOKUP(C254,Base!$C$2:$C$34,Base!$H$2:$H$34))</f>
        <v>Fortalecer la gobernanza y gobernabilidad de la Institución, orientando los procesos de gestión hacia el incremento de las capacidades institucionales y la consolidación del clima organizacional</v>
      </c>
      <c r="I254" s="150" t="s">
        <v>207</v>
      </c>
      <c r="J254" s="75" t="s">
        <v>275</v>
      </c>
      <c r="K254" s="150" t="s">
        <v>75</v>
      </c>
      <c r="L254" s="181" t="s">
        <v>1051</v>
      </c>
      <c r="M254" s="182">
        <v>2</v>
      </c>
      <c r="N254" s="182">
        <v>1</v>
      </c>
      <c r="O254" s="182">
        <v>2018</v>
      </c>
      <c r="P254" s="182">
        <v>31</v>
      </c>
      <c r="Q254" s="182">
        <v>12</v>
      </c>
      <c r="R254" s="182">
        <v>2018</v>
      </c>
      <c r="S254" s="182"/>
      <c r="T254" s="182"/>
      <c r="U254" s="182"/>
      <c r="V254" s="77"/>
      <c r="W254" s="184"/>
      <c r="X254" s="182"/>
      <c r="Y254" s="182"/>
      <c r="Z254" s="183" t="s">
        <v>1115</v>
      </c>
      <c r="AA254" s="184" t="s">
        <v>542</v>
      </c>
      <c r="AB254" s="184" t="s">
        <v>536</v>
      </c>
      <c r="AC254" s="183" t="s">
        <v>1161</v>
      </c>
      <c r="AD254" s="184" t="s">
        <v>524</v>
      </c>
      <c r="AE254" s="185">
        <v>21000000</v>
      </c>
      <c r="AF254" s="184" t="s">
        <v>555</v>
      </c>
      <c r="AG254" s="184" t="s">
        <v>1174</v>
      </c>
      <c r="AH254" s="182" t="s">
        <v>1175</v>
      </c>
      <c r="AI254" s="186"/>
      <c r="AJ254" s="200"/>
      <c r="AK254" s="200"/>
      <c r="AL254" s="196"/>
      <c r="AM254" s="199" t="str">
        <f t="shared" si="23"/>
        <v/>
      </c>
      <c r="AN254" s="198" t="str">
        <f t="shared" si="3"/>
        <v/>
      </c>
      <c r="AO254" s="201">
        <f t="shared" ca="1" si="17"/>
        <v>43700</v>
      </c>
      <c r="AP254" s="186"/>
      <c r="AQ254" s="199"/>
    </row>
    <row r="255" spans="1:43" ht="67.5" x14ac:dyDescent="0.25">
      <c r="A255" s="151">
        <f t="shared" si="22"/>
        <v>244</v>
      </c>
      <c r="B255" s="150" t="s">
        <v>386</v>
      </c>
      <c r="C255" s="150" t="s">
        <v>24</v>
      </c>
      <c r="D255" s="188" t="str">
        <f>IF(ISERROR(VLOOKUP(C255,Base!$C$2:$C$34,1,FALSE)),"error",LOOKUP(C255,Base!$C$2:$C$34,Base!$D$2:$D$34))</f>
        <v>Gestión con Valores para el Resultado</v>
      </c>
      <c r="E255" s="188" t="str">
        <f>IF(ISERROR(VLOOKUP(C255,Base!$C$2:$C$34,1,FALSE)),"error",LOOKUP(C255,Base!$C$2:$C$34,Base!$E$2:$E$34))</f>
        <v>Fortalecimiento organizacional y simplificación de procesos</v>
      </c>
      <c r="F255" s="188" t="str">
        <f>IF(ISERROR(VLOOKUP(C255,Base!$C$2:$C$34,1,FALSE)),"error",LOOKUP(C255,Base!$C$2:$C$34,Base!$F$2:$F$34))</f>
        <v>Plan de Acción / Plan Anual de Adquisiciones</v>
      </c>
      <c r="G255" s="188" t="str">
        <f>IF(ISERROR(VLOOKUP(C255,Base!$C$2:$C$34,1,FALSE)),"error",LOOKUP(C255,Base!$C$2:$C$34,Base!$G$2:$G$34))</f>
        <v>GA-Optimización de la gestión administrativa</v>
      </c>
      <c r="H255" s="188" t="str">
        <f>IF(ISERROR(VLOOKUP(C255,Base!$C$2:$C$34,1,FALSE)),"error",LOOKUP(C255,Base!$C$2:$C$34,Base!$H$2:$H$34))</f>
        <v>Fortalecer la gobernanza y gobernabilidad de la Institución, orientando los procesos de gestión hacia el incremento de las capacidades institucionales y la consolidación del clima organizacional</v>
      </c>
      <c r="I255" s="150" t="s">
        <v>207</v>
      </c>
      <c r="J255" s="75" t="s">
        <v>275</v>
      </c>
      <c r="K255" s="150" t="s">
        <v>75</v>
      </c>
      <c r="L255" s="181" t="s">
        <v>1051</v>
      </c>
      <c r="M255" s="182">
        <v>2</v>
      </c>
      <c r="N255" s="182">
        <v>1</v>
      </c>
      <c r="O255" s="182">
        <v>2018</v>
      </c>
      <c r="P255" s="182">
        <v>31</v>
      </c>
      <c r="Q255" s="182">
        <v>12</v>
      </c>
      <c r="R255" s="182">
        <v>2018</v>
      </c>
      <c r="S255" s="182"/>
      <c r="T255" s="182"/>
      <c r="U255" s="182"/>
      <c r="V255" s="77"/>
      <c r="W255" s="184"/>
      <c r="X255" s="182"/>
      <c r="Y255" s="182"/>
      <c r="Z255" s="183" t="s">
        <v>1115</v>
      </c>
      <c r="AA255" s="184" t="s">
        <v>548</v>
      </c>
      <c r="AB255" s="184" t="s">
        <v>536</v>
      </c>
      <c r="AC255" s="183" t="s">
        <v>1161</v>
      </c>
      <c r="AD255" s="184" t="s">
        <v>524</v>
      </c>
      <c r="AE255" s="185">
        <v>21000000</v>
      </c>
      <c r="AF255" s="184" t="s">
        <v>555</v>
      </c>
      <c r="AG255" s="184" t="s">
        <v>1174</v>
      </c>
      <c r="AH255" s="182" t="s">
        <v>1175</v>
      </c>
      <c r="AI255" s="186"/>
      <c r="AJ255" s="200"/>
      <c r="AK255" s="200"/>
      <c r="AL255" s="196"/>
      <c r="AM255" s="199" t="str">
        <f t="shared" si="23"/>
        <v/>
      </c>
      <c r="AN255" s="198" t="str">
        <f t="shared" si="3"/>
        <v/>
      </c>
      <c r="AO255" s="201">
        <f t="shared" ca="1" si="17"/>
        <v>43700</v>
      </c>
      <c r="AP255" s="186"/>
      <c r="AQ255" s="199"/>
    </row>
    <row r="256" spans="1:43" ht="67.5" x14ac:dyDescent="0.25">
      <c r="A256" s="151">
        <f t="shared" si="22"/>
        <v>245</v>
      </c>
      <c r="B256" s="150" t="s">
        <v>386</v>
      </c>
      <c r="C256" s="150" t="s">
        <v>24</v>
      </c>
      <c r="D256" s="188" t="str">
        <f>IF(ISERROR(VLOOKUP(C256,Base!$C$2:$C$34,1,FALSE)),"error",LOOKUP(C256,Base!$C$2:$C$34,Base!$D$2:$D$34))</f>
        <v>Gestión con Valores para el Resultado</v>
      </c>
      <c r="E256" s="188" t="str">
        <f>IF(ISERROR(VLOOKUP(C256,Base!$C$2:$C$34,1,FALSE)),"error",LOOKUP(C256,Base!$C$2:$C$34,Base!$E$2:$E$34))</f>
        <v>Fortalecimiento organizacional y simplificación de procesos</v>
      </c>
      <c r="F256" s="188" t="str">
        <f>IF(ISERROR(VLOOKUP(C256,Base!$C$2:$C$34,1,FALSE)),"error",LOOKUP(C256,Base!$C$2:$C$34,Base!$F$2:$F$34))</f>
        <v>Plan de Acción / Plan Anual de Adquisiciones</v>
      </c>
      <c r="G256" s="188" t="str">
        <f>IF(ISERROR(VLOOKUP(C256,Base!$C$2:$C$34,1,FALSE)),"error",LOOKUP(C256,Base!$C$2:$C$34,Base!$G$2:$G$34))</f>
        <v>GA-Optimización de la gestión administrativa</v>
      </c>
      <c r="H256" s="188" t="str">
        <f>IF(ISERROR(VLOOKUP(C256,Base!$C$2:$C$34,1,FALSE)),"error",LOOKUP(C256,Base!$C$2:$C$34,Base!$H$2:$H$34))</f>
        <v>Fortalecer la gobernanza y gobernabilidad de la Institución, orientando los procesos de gestión hacia el incremento de las capacidades institucionales y la consolidación del clima organizacional</v>
      </c>
      <c r="I256" s="150" t="s">
        <v>207</v>
      </c>
      <c r="J256" s="75" t="s">
        <v>275</v>
      </c>
      <c r="K256" s="150" t="s">
        <v>75</v>
      </c>
      <c r="L256" s="181" t="s">
        <v>1052</v>
      </c>
      <c r="M256" s="182">
        <v>2</v>
      </c>
      <c r="N256" s="182">
        <v>1</v>
      </c>
      <c r="O256" s="182">
        <v>2018</v>
      </c>
      <c r="P256" s="182">
        <v>31</v>
      </c>
      <c r="Q256" s="182">
        <v>12</v>
      </c>
      <c r="R256" s="182">
        <v>2018</v>
      </c>
      <c r="S256" s="182"/>
      <c r="T256" s="182"/>
      <c r="U256" s="182"/>
      <c r="V256" s="77"/>
      <c r="W256" s="184"/>
      <c r="X256" s="182"/>
      <c r="Y256" s="182"/>
      <c r="Z256" s="183" t="s">
        <v>1115</v>
      </c>
      <c r="AA256" s="184" t="s">
        <v>542</v>
      </c>
      <c r="AB256" s="184" t="s">
        <v>540</v>
      </c>
      <c r="AC256" s="183" t="s">
        <v>1157</v>
      </c>
      <c r="AD256" s="184" t="s">
        <v>524</v>
      </c>
      <c r="AE256" s="185">
        <v>4000000</v>
      </c>
      <c r="AF256" s="184" t="s">
        <v>555</v>
      </c>
      <c r="AG256" s="184" t="s">
        <v>1174</v>
      </c>
      <c r="AH256" s="182" t="s">
        <v>1175</v>
      </c>
      <c r="AI256" s="186"/>
      <c r="AJ256" s="200"/>
      <c r="AK256" s="200"/>
      <c r="AL256" s="196"/>
      <c r="AM256" s="199" t="str">
        <f t="shared" si="23"/>
        <v/>
      </c>
      <c r="AN256" s="198" t="str">
        <f t="shared" si="3"/>
        <v/>
      </c>
      <c r="AO256" s="201">
        <f t="shared" ca="1" si="17"/>
        <v>43700</v>
      </c>
      <c r="AP256" s="186"/>
      <c r="AQ256" s="199"/>
    </row>
    <row r="257" spans="1:43" ht="67.5" x14ac:dyDescent="0.25">
      <c r="A257" s="151">
        <f t="shared" si="22"/>
        <v>246</v>
      </c>
      <c r="B257" s="150" t="s">
        <v>386</v>
      </c>
      <c r="C257" s="150" t="s">
        <v>24</v>
      </c>
      <c r="D257" s="188" t="str">
        <f>IF(ISERROR(VLOOKUP(C257,Base!$C$2:$C$34,1,FALSE)),"error",LOOKUP(C257,Base!$C$2:$C$34,Base!$D$2:$D$34))</f>
        <v>Gestión con Valores para el Resultado</v>
      </c>
      <c r="E257" s="188" t="str">
        <f>IF(ISERROR(VLOOKUP(C257,Base!$C$2:$C$34,1,FALSE)),"error",LOOKUP(C257,Base!$C$2:$C$34,Base!$E$2:$E$34))</f>
        <v>Fortalecimiento organizacional y simplificación de procesos</v>
      </c>
      <c r="F257" s="188" t="str">
        <f>IF(ISERROR(VLOOKUP(C257,Base!$C$2:$C$34,1,FALSE)),"error",LOOKUP(C257,Base!$C$2:$C$34,Base!$F$2:$F$34))</f>
        <v>Plan de Acción / Plan Anual de Adquisiciones</v>
      </c>
      <c r="G257" s="188" t="str">
        <f>IF(ISERROR(VLOOKUP(C257,Base!$C$2:$C$34,1,FALSE)),"error",LOOKUP(C257,Base!$C$2:$C$34,Base!$G$2:$G$34))</f>
        <v>GA-Optimización de la gestión administrativa</v>
      </c>
      <c r="H257" s="188" t="str">
        <f>IF(ISERROR(VLOOKUP(C257,Base!$C$2:$C$34,1,FALSE)),"error",LOOKUP(C257,Base!$C$2:$C$34,Base!$H$2:$H$34))</f>
        <v>Fortalecer la gobernanza y gobernabilidad de la Institución, orientando los procesos de gestión hacia el incremento de las capacidades institucionales y la consolidación del clima organizacional</v>
      </c>
      <c r="I257" s="150" t="s">
        <v>207</v>
      </c>
      <c r="J257" s="75" t="s">
        <v>275</v>
      </c>
      <c r="K257" s="150" t="s">
        <v>75</v>
      </c>
      <c r="L257" s="181" t="s">
        <v>1053</v>
      </c>
      <c r="M257" s="182">
        <v>2</v>
      </c>
      <c r="N257" s="182">
        <v>1</v>
      </c>
      <c r="O257" s="182">
        <v>2018</v>
      </c>
      <c r="P257" s="182">
        <v>31</v>
      </c>
      <c r="Q257" s="182">
        <v>12</v>
      </c>
      <c r="R257" s="182">
        <v>2018</v>
      </c>
      <c r="S257" s="182"/>
      <c r="T257" s="182"/>
      <c r="U257" s="182"/>
      <c r="V257" s="77"/>
      <c r="W257" s="184"/>
      <c r="X257" s="182"/>
      <c r="Y257" s="182"/>
      <c r="Z257" s="183" t="s">
        <v>1116</v>
      </c>
      <c r="AA257" s="184" t="s">
        <v>543</v>
      </c>
      <c r="AB257" s="184" t="s">
        <v>1133</v>
      </c>
      <c r="AC257" s="183" t="s">
        <v>1161</v>
      </c>
      <c r="AD257" s="184" t="s">
        <v>524</v>
      </c>
      <c r="AE257" s="185">
        <v>44000000</v>
      </c>
      <c r="AF257" s="184" t="s">
        <v>555</v>
      </c>
      <c r="AG257" s="184" t="s">
        <v>1174</v>
      </c>
      <c r="AH257" s="182" t="s">
        <v>1175</v>
      </c>
      <c r="AI257" s="186"/>
      <c r="AJ257" s="200"/>
      <c r="AK257" s="200"/>
      <c r="AL257" s="196"/>
      <c r="AM257" s="199" t="str">
        <f t="shared" si="23"/>
        <v/>
      </c>
      <c r="AN257" s="198" t="str">
        <f t="shared" si="3"/>
        <v/>
      </c>
      <c r="AO257" s="201">
        <f t="shared" ca="1" si="17"/>
        <v>43700</v>
      </c>
      <c r="AP257" s="186"/>
      <c r="AQ257" s="199"/>
    </row>
    <row r="258" spans="1:43" ht="67.5" x14ac:dyDescent="0.25">
      <c r="A258" s="151">
        <f t="shared" si="22"/>
        <v>247</v>
      </c>
      <c r="B258" s="150" t="s">
        <v>386</v>
      </c>
      <c r="C258" s="150" t="s">
        <v>24</v>
      </c>
      <c r="D258" s="188" t="str">
        <f>IF(ISERROR(VLOOKUP(C258,Base!$C$2:$C$34,1,FALSE)),"error",LOOKUP(C258,Base!$C$2:$C$34,Base!$D$2:$D$34))</f>
        <v>Gestión con Valores para el Resultado</v>
      </c>
      <c r="E258" s="188" t="str">
        <f>IF(ISERROR(VLOOKUP(C258,Base!$C$2:$C$34,1,FALSE)),"error",LOOKUP(C258,Base!$C$2:$C$34,Base!$E$2:$E$34))</f>
        <v>Fortalecimiento organizacional y simplificación de procesos</v>
      </c>
      <c r="F258" s="188" t="str">
        <f>IF(ISERROR(VLOOKUP(C258,Base!$C$2:$C$34,1,FALSE)),"error",LOOKUP(C258,Base!$C$2:$C$34,Base!$F$2:$F$34))</f>
        <v>Plan de Acción / Plan Anual de Adquisiciones</v>
      </c>
      <c r="G258" s="188" t="str">
        <f>IF(ISERROR(VLOOKUP(C258,Base!$C$2:$C$34,1,FALSE)),"error",LOOKUP(C258,Base!$C$2:$C$34,Base!$G$2:$G$34))</f>
        <v>GA-Optimización de la gestión administrativa</v>
      </c>
      <c r="H258" s="188" t="str">
        <f>IF(ISERROR(VLOOKUP(C258,Base!$C$2:$C$34,1,FALSE)),"error",LOOKUP(C258,Base!$C$2:$C$34,Base!$H$2:$H$34))</f>
        <v>Fortalecer la gobernanza y gobernabilidad de la Institución, orientando los procesos de gestión hacia el incremento de las capacidades institucionales y la consolidación del clima organizacional</v>
      </c>
      <c r="I258" s="150" t="s">
        <v>207</v>
      </c>
      <c r="J258" s="75" t="s">
        <v>275</v>
      </c>
      <c r="K258" s="150" t="s">
        <v>75</v>
      </c>
      <c r="L258" s="181" t="s">
        <v>1054</v>
      </c>
      <c r="M258" s="182">
        <v>2</v>
      </c>
      <c r="N258" s="182">
        <v>1</v>
      </c>
      <c r="O258" s="182">
        <v>2018</v>
      </c>
      <c r="P258" s="182">
        <v>31</v>
      </c>
      <c r="Q258" s="182">
        <v>12</v>
      </c>
      <c r="R258" s="182">
        <v>2018</v>
      </c>
      <c r="S258" s="182"/>
      <c r="T258" s="182"/>
      <c r="U258" s="182"/>
      <c r="V258" s="77"/>
      <c r="W258" s="184"/>
      <c r="X258" s="182"/>
      <c r="Y258" s="182"/>
      <c r="Z258" s="183" t="s">
        <v>1117</v>
      </c>
      <c r="AA258" s="184" t="s">
        <v>542</v>
      </c>
      <c r="AB258" s="184" t="s">
        <v>1133</v>
      </c>
      <c r="AC258" s="183" t="s">
        <v>1165</v>
      </c>
      <c r="AD258" s="184" t="s">
        <v>524</v>
      </c>
      <c r="AE258" s="185">
        <v>44000000</v>
      </c>
      <c r="AF258" s="184" t="s">
        <v>555</v>
      </c>
      <c r="AG258" s="184" t="s">
        <v>1174</v>
      </c>
      <c r="AH258" s="182" t="s">
        <v>1175</v>
      </c>
      <c r="AI258" s="186"/>
      <c r="AJ258" s="200"/>
      <c r="AK258" s="200"/>
      <c r="AL258" s="196"/>
      <c r="AM258" s="199" t="str">
        <f t="shared" si="23"/>
        <v/>
      </c>
      <c r="AN258" s="198" t="str">
        <f t="shared" si="3"/>
        <v/>
      </c>
      <c r="AO258" s="201">
        <f t="shared" ca="1" si="17"/>
        <v>43700</v>
      </c>
      <c r="AP258" s="186"/>
      <c r="AQ258" s="199"/>
    </row>
    <row r="259" spans="1:43" ht="67.5" x14ac:dyDescent="0.25">
      <c r="A259" s="151">
        <f t="shared" si="22"/>
        <v>248</v>
      </c>
      <c r="B259" s="150" t="s">
        <v>386</v>
      </c>
      <c r="C259" s="150" t="s">
        <v>24</v>
      </c>
      <c r="D259" s="188" t="str">
        <f>IF(ISERROR(VLOOKUP(C259,Base!$C$2:$C$34,1,FALSE)),"error",LOOKUP(C259,Base!$C$2:$C$34,Base!$D$2:$D$34))</f>
        <v>Gestión con Valores para el Resultado</v>
      </c>
      <c r="E259" s="188" t="str">
        <f>IF(ISERROR(VLOOKUP(C259,Base!$C$2:$C$34,1,FALSE)),"error",LOOKUP(C259,Base!$C$2:$C$34,Base!$E$2:$E$34))</f>
        <v>Fortalecimiento organizacional y simplificación de procesos</v>
      </c>
      <c r="F259" s="188" t="str">
        <f>IF(ISERROR(VLOOKUP(C259,Base!$C$2:$C$34,1,FALSE)),"error",LOOKUP(C259,Base!$C$2:$C$34,Base!$F$2:$F$34))</f>
        <v>Plan de Acción / Plan Anual de Adquisiciones</v>
      </c>
      <c r="G259" s="188" t="str">
        <f>IF(ISERROR(VLOOKUP(C259,Base!$C$2:$C$34,1,FALSE)),"error",LOOKUP(C259,Base!$C$2:$C$34,Base!$G$2:$G$34))</f>
        <v>GA-Optimización de la gestión administrativa</v>
      </c>
      <c r="H259" s="188" t="str">
        <f>IF(ISERROR(VLOOKUP(C259,Base!$C$2:$C$34,1,FALSE)),"error",LOOKUP(C259,Base!$C$2:$C$34,Base!$H$2:$H$34))</f>
        <v>Fortalecer la gobernanza y gobernabilidad de la Institución, orientando los procesos de gestión hacia el incremento de las capacidades institucionales y la consolidación del clima organizacional</v>
      </c>
      <c r="I259" s="150" t="s">
        <v>207</v>
      </c>
      <c r="J259" s="75" t="s">
        <v>275</v>
      </c>
      <c r="K259" s="150" t="s">
        <v>75</v>
      </c>
      <c r="L259" s="181" t="s">
        <v>1055</v>
      </c>
      <c r="M259" s="182">
        <v>2</v>
      </c>
      <c r="N259" s="182">
        <v>1</v>
      </c>
      <c r="O259" s="182">
        <v>2018</v>
      </c>
      <c r="P259" s="182">
        <v>31</v>
      </c>
      <c r="Q259" s="182">
        <v>12</v>
      </c>
      <c r="R259" s="182">
        <v>2018</v>
      </c>
      <c r="S259" s="182"/>
      <c r="T259" s="182"/>
      <c r="U259" s="182"/>
      <c r="V259" s="77"/>
      <c r="W259" s="184"/>
      <c r="X259" s="182"/>
      <c r="Y259" s="182"/>
      <c r="Z259" s="183">
        <v>82101601</v>
      </c>
      <c r="AA259" s="184" t="s">
        <v>542</v>
      </c>
      <c r="AB259" s="184" t="s">
        <v>1133</v>
      </c>
      <c r="AC259" s="183" t="s">
        <v>1161</v>
      </c>
      <c r="AD259" s="184" t="s">
        <v>524</v>
      </c>
      <c r="AE259" s="185">
        <v>28000000</v>
      </c>
      <c r="AF259" s="184" t="s">
        <v>555</v>
      </c>
      <c r="AG259" s="184" t="s">
        <v>1174</v>
      </c>
      <c r="AH259" s="182" t="s">
        <v>1175</v>
      </c>
      <c r="AI259" s="186"/>
      <c r="AJ259" s="200"/>
      <c r="AK259" s="200"/>
      <c r="AL259" s="196"/>
      <c r="AM259" s="199" t="str">
        <f t="shared" si="23"/>
        <v/>
      </c>
      <c r="AN259" s="198" t="str">
        <f t="shared" si="3"/>
        <v/>
      </c>
      <c r="AO259" s="201">
        <f t="shared" ca="1" si="17"/>
        <v>43700</v>
      </c>
      <c r="AP259" s="186"/>
      <c r="AQ259" s="199"/>
    </row>
    <row r="260" spans="1:43" ht="67.5" x14ac:dyDescent="0.25">
      <c r="A260" s="151">
        <f t="shared" si="22"/>
        <v>249</v>
      </c>
      <c r="B260" s="150" t="s">
        <v>386</v>
      </c>
      <c r="C260" s="150" t="s">
        <v>24</v>
      </c>
      <c r="D260" s="188" t="str">
        <f>IF(ISERROR(VLOOKUP(C260,Base!$C$2:$C$34,1,FALSE)),"error",LOOKUP(C260,Base!$C$2:$C$34,Base!$D$2:$D$34))</f>
        <v>Gestión con Valores para el Resultado</v>
      </c>
      <c r="E260" s="188" t="str">
        <f>IF(ISERROR(VLOOKUP(C260,Base!$C$2:$C$34,1,FALSE)),"error",LOOKUP(C260,Base!$C$2:$C$34,Base!$E$2:$E$34))</f>
        <v>Fortalecimiento organizacional y simplificación de procesos</v>
      </c>
      <c r="F260" s="188" t="str">
        <f>IF(ISERROR(VLOOKUP(C260,Base!$C$2:$C$34,1,FALSE)),"error",LOOKUP(C260,Base!$C$2:$C$34,Base!$F$2:$F$34))</f>
        <v>Plan de Acción / Plan Anual de Adquisiciones</v>
      </c>
      <c r="G260" s="188" t="str">
        <f>IF(ISERROR(VLOOKUP(C260,Base!$C$2:$C$34,1,FALSE)),"error",LOOKUP(C260,Base!$C$2:$C$34,Base!$G$2:$G$34))</f>
        <v>GA-Optimización de la gestión administrativa</v>
      </c>
      <c r="H260" s="188" t="str">
        <f>IF(ISERROR(VLOOKUP(C260,Base!$C$2:$C$34,1,FALSE)),"error",LOOKUP(C260,Base!$C$2:$C$34,Base!$H$2:$H$34))</f>
        <v>Fortalecer la gobernanza y gobernabilidad de la Institución, orientando los procesos de gestión hacia el incremento de las capacidades institucionales y la consolidación del clima organizacional</v>
      </c>
      <c r="I260" s="150" t="s">
        <v>207</v>
      </c>
      <c r="J260" s="75" t="s">
        <v>275</v>
      </c>
      <c r="K260" s="150" t="s">
        <v>75</v>
      </c>
      <c r="L260" s="181" t="s">
        <v>1056</v>
      </c>
      <c r="M260" s="182">
        <v>2</v>
      </c>
      <c r="N260" s="182">
        <v>1</v>
      </c>
      <c r="O260" s="182">
        <v>2018</v>
      </c>
      <c r="P260" s="182">
        <v>31</v>
      </c>
      <c r="Q260" s="182">
        <v>12</v>
      </c>
      <c r="R260" s="182">
        <v>2018</v>
      </c>
      <c r="S260" s="182"/>
      <c r="T260" s="182"/>
      <c r="U260" s="182"/>
      <c r="V260" s="77"/>
      <c r="W260" s="184"/>
      <c r="X260" s="182"/>
      <c r="Y260" s="182"/>
      <c r="Z260" s="183">
        <v>82101503</v>
      </c>
      <c r="AA260" s="184" t="s">
        <v>547</v>
      </c>
      <c r="AB260" s="184" t="s">
        <v>1140</v>
      </c>
      <c r="AC260" s="183" t="s">
        <v>1161</v>
      </c>
      <c r="AD260" s="184" t="s">
        <v>524</v>
      </c>
      <c r="AE260" s="185">
        <v>4800000</v>
      </c>
      <c r="AF260" s="184" t="s">
        <v>555</v>
      </c>
      <c r="AG260" s="184" t="s">
        <v>1174</v>
      </c>
      <c r="AH260" s="182" t="s">
        <v>1175</v>
      </c>
      <c r="AI260" s="186"/>
      <c r="AJ260" s="200"/>
      <c r="AK260" s="200"/>
      <c r="AL260" s="196"/>
      <c r="AM260" s="199" t="str">
        <f t="shared" si="23"/>
        <v/>
      </c>
      <c r="AN260" s="198" t="str">
        <f t="shared" si="3"/>
        <v/>
      </c>
      <c r="AO260" s="201">
        <f t="shared" ca="1" si="17"/>
        <v>43700</v>
      </c>
      <c r="AP260" s="186"/>
      <c r="AQ260" s="199"/>
    </row>
    <row r="261" spans="1:43" ht="67.5" x14ac:dyDescent="0.25">
      <c r="A261" s="151">
        <f t="shared" si="22"/>
        <v>250</v>
      </c>
      <c r="B261" s="150" t="s">
        <v>386</v>
      </c>
      <c r="C261" s="150" t="s">
        <v>24</v>
      </c>
      <c r="D261" s="188" t="str">
        <f>IF(ISERROR(VLOOKUP(C261,Base!$C$2:$C$34,1,FALSE)),"error",LOOKUP(C261,Base!$C$2:$C$34,Base!$D$2:$D$34))</f>
        <v>Gestión con Valores para el Resultado</v>
      </c>
      <c r="E261" s="188" t="str">
        <f>IF(ISERROR(VLOOKUP(C261,Base!$C$2:$C$34,1,FALSE)),"error",LOOKUP(C261,Base!$C$2:$C$34,Base!$E$2:$E$34))</f>
        <v>Fortalecimiento organizacional y simplificación de procesos</v>
      </c>
      <c r="F261" s="188" t="str">
        <f>IF(ISERROR(VLOOKUP(C261,Base!$C$2:$C$34,1,FALSE)),"error",LOOKUP(C261,Base!$C$2:$C$34,Base!$F$2:$F$34))</f>
        <v>Plan de Acción / Plan Anual de Adquisiciones</v>
      </c>
      <c r="G261" s="188" t="str">
        <f>IF(ISERROR(VLOOKUP(C261,Base!$C$2:$C$34,1,FALSE)),"error",LOOKUP(C261,Base!$C$2:$C$34,Base!$G$2:$G$34))</f>
        <v>GA-Optimización de la gestión administrativa</v>
      </c>
      <c r="H261" s="188" t="str">
        <f>IF(ISERROR(VLOOKUP(C261,Base!$C$2:$C$34,1,FALSE)),"error",LOOKUP(C261,Base!$C$2:$C$34,Base!$H$2:$H$34))</f>
        <v>Fortalecer la gobernanza y gobernabilidad de la Institución, orientando los procesos de gestión hacia el incremento de las capacidades institucionales y la consolidación del clima organizacional</v>
      </c>
      <c r="I261" s="150" t="s">
        <v>207</v>
      </c>
      <c r="J261" s="75" t="s">
        <v>275</v>
      </c>
      <c r="K261" s="150" t="s">
        <v>75</v>
      </c>
      <c r="L261" s="181" t="s">
        <v>1057</v>
      </c>
      <c r="M261" s="182">
        <v>2</v>
      </c>
      <c r="N261" s="182">
        <v>1</v>
      </c>
      <c r="O261" s="182">
        <v>2018</v>
      </c>
      <c r="P261" s="182">
        <v>31</v>
      </c>
      <c r="Q261" s="182">
        <v>12</v>
      </c>
      <c r="R261" s="182">
        <v>2018</v>
      </c>
      <c r="S261" s="182"/>
      <c r="T261" s="182"/>
      <c r="U261" s="182"/>
      <c r="V261" s="77"/>
      <c r="W261" s="184"/>
      <c r="X261" s="182"/>
      <c r="Y261" s="182"/>
      <c r="Z261" s="183">
        <v>80111501</v>
      </c>
      <c r="AA261" s="184" t="s">
        <v>543</v>
      </c>
      <c r="AB261" s="184" t="s">
        <v>1133</v>
      </c>
      <c r="AC261" s="183" t="s">
        <v>1167</v>
      </c>
      <c r="AD261" s="184" t="s">
        <v>524</v>
      </c>
      <c r="AE261" s="185">
        <v>696672000</v>
      </c>
      <c r="AF261" s="184" t="s">
        <v>555</v>
      </c>
      <c r="AG261" s="184" t="s">
        <v>1174</v>
      </c>
      <c r="AH261" s="182" t="s">
        <v>1175</v>
      </c>
      <c r="AI261" s="186"/>
      <c r="AJ261" s="200"/>
      <c r="AK261" s="200"/>
      <c r="AL261" s="196"/>
      <c r="AM261" s="199" t="str">
        <f t="shared" si="23"/>
        <v/>
      </c>
      <c r="AN261" s="198" t="str">
        <f t="shared" si="3"/>
        <v/>
      </c>
      <c r="AO261" s="201">
        <f t="shared" ca="1" si="17"/>
        <v>43700</v>
      </c>
      <c r="AP261" s="186"/>
      <c r="AQ261" s="199"/>
    </row>
    <row r="262" spans="1:43" ht="67.5" x14ac:dyDescent="0.25">
      <c r="A262" s="151">
        <f t="shared" si="22"/>
        <v>251</v>
      </c>
      <c r="B262" s="150" t="s">
        <v>386</v>
      </c>
      <c r="C262" s="150" t="s">
        <v>24</v>
      </c>
      <c r="D262" s="188" t="str">
        <f>IF(ISERROR(VLOOKUP(C262,Base!$C$2:$C$34,1,FALSE)),"error",LOOKUP(C262,Base!$C$2:$C$34,Base!$D$2:$D$34))</f>
        <v>Gestión con Valores para el Resultado</v>
      </c>
      <c r="E262" s="188" t="str">
        <f>IF(ISERROR(VLOOKUP(C262,Base!$C$2:$C$34,1,FALSE)),"error",LOOKUP(C262,Base!$C$2:$C$34,Base!$E$2:$E$34))</f>
        <v>Fortalecimiento organizacional y simplificación de procesos</v>
      </c>
      <c r="F262" s="188" t="str">
        <f>IF(ISERROR(VLOOKUP(C262,Base!$C$2:$C$34,1,FALSE)),"error",LOOKUP(C262,Base!$C$2:$C$34,Base!$F$2:$F$34))</f>
        <v>Plan de Acción / Plan Anual de Adquisiciones</v>
      </c>
      <c r="G262" s="188" t="str">
        <f>IF(ISERROR(VLOOKUP(C262,Base!$C$2:$C$34,1,FALSE)),"error",LOOKUP(C262,Base!$C$2:$C$34,Base!$G$2:$G$34))</f>
        <v>GA-Optimización de la gestión administrativa</v>
      </c>
      <c r="H262" s="188" t="str">
        <f>IF(ISERROR(VLOOKUP(C262,Base!$C$2:$C$34,1,FALSE)),"error",LOOKUP(C262,Base!$C$2:$C$34,Base!$H$2:$H$34))</f>
        <v>Fortalecer la gobernanza y gobernabilidad de la Institución, orientando los procesos de gestión hacia el incremento de las capacidades institucionales y la consolidación del clima organizacional</v>
      </c>
      <c r="I262" s="150" t="s">
        <v>207</v>
      </c>
      <c r="J262" s="75" t="s">
        <v>275</v>
      </c>
      <c r="K262" s="150" t="s">
        <v>75</v>
      </c>
      <c r="L262" s="181" t="s">
        <v>1058</v>
      </c>
      <c r="M262" s="182">
        <v>2</v>
      </c>
      <c r="N262" s="182">
        <v>1</v>
      </c>
      <c r="O262" s="182">
        <v>2018</v>
      </c>
      <c r="P262" s="182">
        <v>31</v>
      </c>
      <c r="Q262" s="182">
        <v>12</v>
      </c>
      <c r="R262" s="182">
        <v>2018</v>
      </c>
      <c r="S262" s="182"/>
      <c r="T262" s="182"/>
      <c r="U262" s="182"/>
      <c r="V262" s="77"/>
      <c r="W262" s="184"/>
      <c r="X262" s="182"/>
      <c r="Y262" s="182"/>
      <c r="Z262" s="183">
        <v>72101507</v>
      </c>
      <c r="AA262" s="184" t="s">
        <v>542</v>
      </c>
      <c r="AB262" s="184" t="s">
        <v>1133</v>
      </c>
      <c r="AC262" s="183" t="s">
        <v>1167</v>
      </c>
      <c r="AD262" s="184" t="s">
        <v>524</v>
      </c>
      <c r="AE262" s="185">
        <v>2574220000</v>
      </c>
      <c r="AF262" s="184" t="s">
        <v>555</v>
      </c>
      <c r="AG262" s="184" t="s">
        <v>1174</v>
      </c>
      <c r="AH262" s="182" t="s">
        <v>1175</v>
      </c>
      <c r="AI262" s="186"/>
      <c r="AJ262" s="200"/>
      <c r="AK262" s="200"/>
      <c r="AL262" s="196"/>
      <c r="AM262" s="199" t="str">
        <f t="shared" si="23"/>
        <v/>
      </c>
      <c r="AN262" s="198" t="str">
        <f t="shared" si="3"/>
        <v/>
      </c>
      <c r="AO262" s="201">
        <f t="shared" ca="1" si="17"/>
        <v>43700</v>
      </c>
      <c r="AP262" s="186"/>
      <c r="AQ262" s="199"/>
    </row>
    <row r="263" spans="1:43" ht="67.5" x14ac:dyDescent="0.25">
      <c r="A263" s="151">
        <f t="shared" si="22"/>
        <v>252</v>
      </c>
      <c r="B263" s="150" t="s">
        <v>386</v>
      </c>
      <c r="C263" s="150" t="s">
        <v>24</v>
      </c>
      <c r="D263" s="188" t="str">
        <f>IF(ISERROR(VLOOKUP(C263,Base!$C$2:$C$34,1,FALSE)),"error",LOOKUP(C263,Base!$C$2:$C$34,Base!$D$2:$D$34))</f>
        <v>Gestión con Valores para el Resultado</v>
      </c>
      <c r="E263" s="188" t="str">
        <f>IF(ISERROR(VLOOKUP(C263,Base!$C$2:$C$34,1,FALSE)),"error",LOOKUP(C263,Base!$C$2:$C$34,Base!$E$2:$E$34))</f>
        <v>Fortalecimiento organizacional y simplificación de procesos</v>
      </c>
      <c r="F263" s="188" t="str">
        <f>IF(ISERROR(VLOOKUP(C263,Base!$C$2:$C$34,1,FALSE)),"error",LOOKUP(C263,Base!$C$2:$C$34,Base!$F$2:$F$34))</f>
        <v>Plan de Acción / Plan Anual de Adquisiciones</v>
      </c>
      <c r="G263" s="188" t="str">
        <f>IF(ISERROR(VLOOKUP(C263,Base!$C$2:$C$34,1,FALSE)),"error",LOOKUP(C263,Base!$C$2:$C$34,Base!$G$2:$G$34))</f>
        <v>GA-Optimización de la gestión administrativa</v>
      </c>
      <c r="H263" s="188" t="str">
        <f>IF(ISERROR(VLOOKUP(C263,Base!$C$2:$C$34,1,FALSE)),"error",LOOKUP(C263,Base!$C$2:$C$34,Base!$H$2:$H$34))</f>
        <v>Fortalecer la gobernanza y gobernabilidad de la Institución, orientando los procesos de gestión hacia el incremento de las capacidades institucionales y la consolidación del clima organizacional</v>
      </c>
      <c r="I263" s="150" t="s">
        <v>207</v>
      </c>
      <c r="J263" s="75" t="s">
        <v>275</v>
      </c>
      <c r="K263" s="150" t="s">
        <v>75</v>
      </c>
      <c r="L263" s="181" t="s">
        <v>1059</v>
      </c>
      <c r="M263" s="182">
        <v>2</v>
      </c>
      <c r="N263" s="182">
        <v>1</v>
      </c>
      <c r="O263" s="182">
        <v>2018</v>
      </c>
      <c r="P263" s="182">
        <v>31</v>
      </c>
      <c r="Q263" s="182">
        <v>12</v>
      </c>
      <c r="R263" s="182">
        <v>2018</v>
      </c>
      <c r="S263" s="182"/>
      <c r="T263" s="182"/>
      <c r="U263" s="182"/>
      <c r="V263" s="77"/>
      <c r="W263" s="184"/>
      <c r="X263" s="182"/>
      <c r="Y263" s="182"/>
      <c r="Z263" s="183">
        <v>72101507</v>
      </c>
      <c r="AA263" s="184" t="s">
        <v>547</v>
      </c>
      <c r="AB263" s="184" t="s">
        <v>532</v>
      </c>
      <c r="AC263" s="183" t="s">
        <v>1161</v>
      </c>
      <c r="AD263" s="184" t="s">
        <v>524</v>
      </c>
      <c r="AE263" s="185">
        <v>60000000</v>
      </c>
      <c r="AF263" s="184" t="s">
        <v>555</v>
      </c>
      <c r="AG263" s="184" t="s">
        <v>1174</v>
      </c>
      <c r="AH263" s="182" t="s">
        <v>1175</v>
      </c>
      <c r="AI263" s="186"/>
      <c r="AJ263" s="200"/>
      <c r="AK263" s="200"/>
      <c r="AL263" s="196"/>
      <c r="AM263" s="199" t="str">
        <f t="shared" si="23"/>
        <v/>
      </c>
      <c r="AN263" s="198" t="str">
        <f t="shared" si="3"/>
        <v/>
      </c>
      <c r="AO263" s="201">
        <f t="shared" ca="1" si="17"/>
        <v>43700</v>
      </c>
      <c r="AP263" s="186"/>
      <c r="AQ263" s="199"/>
    </row>
    <row r="264" spans="1:43" ht="67.5" x14ac:dyDescent="0.25">
      <c r="A264" s="151">
        <f t="shared" si="22"/>
        <v>253</v>
      </c>
      <c r="B264" s="150" t="s">
        <v>386</v>
      </c>
      <c r="C264" s="150" t="s">
        <v>24</v>
      </c>
      <c r="D264" s="188" t="str">
        <f>IF(ISERROR(VLOOKUP(C264,Base!$C$2:$C$34,1,FALSE)),"error",LOOKUP(C264,Base!$C$2:$C$34,Base!$D$2:$D$34))</f>
        <v>Gestión con Valores para el Resultado</v>
      </c>
      <c r="E264" s="188" t="str">
        <f>IF(ISERROR(VLOOKUP(C264,Base!$C$2:$C$34,1,FALSE)),"error",LOOKUP(C264,Base!$C$2:$C$34,Base!$E$2:$E$34))</f>
        <v>Fortalecimiento organizacional y simplificación de procesos</v>
      </c>
      <c r="F264" s="188" t="str">
        <f>IF(ISERROR(VLOOKUP(C264,Base!$C$2:$C$34,1,FALSE)),"error",LOOKUP(C264,Base!$C$2:$C$34,Base!$F$2:$F$34))</f>
        <v>Plan de Acción / Plan Anual de Adquisiciones</v>
      </c>
      <c r="G264" s="188" t="str">
        <f>IF(ISERROR(VLOOKUP(C264,Base!$C$2:$C$34,1,FALSE)),"error",LOOKUP(C264,Base!$C$2:$C$34,Base!$G$2:$G$34))</f>
        <v>GA-Optimización de la gestión administrativa</v>
      </c>
      <c r="H264" s="188" t="str">
        <f>IF(ISERROR(VLOOKUP(C264,Base!$C$2:$C$34,1,FALSE)),"error",LOOKUP(C264,Base!$C$2:$C$34,Base!$H$2:$H$34))</f>
        <v>Fortalecer la gobernanza y gobernabilidad de la Institución, orientando los procesos de gestión hacia el incremento de las capacidades institucionales y la consolidación del clima organizacional</v>
      </c>
      <c r="I264" s="150" t="s">
        <v>207</v>
      </c>
      <c r="J264" s="75" t="s">
        <v>275</v>
      </c>
      <c r="K264" s="150" t="s">
        <v>75</v>
      </c>
      <c r="L264" s="181" t="s">
        <v>1060</v>
      </c>
      <c r="M264" s="182">
        <v>2</v>
      </c>
      <c r="N264" s="182">
        <v>1</v>
      </c>
      <c r="O264" s="182">
        <v>2018</v>
      </c>
      <c r="P264" s="182">
        <v>31</v>
      </c>
      <c r="Q264" s="182">
        <v>12</v>
      </c>
      <c r="R264" s="182">
        <v>2018</v>
      </c>
      <c r="S264" s="182"/>
      <c r="T264" s="182"/>
      <c r="U264" s="182"/>
      <c r="V264" s="77"/>
      <c r="W264" s="184"/>
      <c r="X264" s="182"/>
      <c r="Y264" s="182"/>
      <c r="Z264" s="183">
        <v>72101507</v>
      </c>
      <c r="AA264" s="184" t="s">
        <v>548</v>
      </c>
      <c r="AB264" s="184" t="s">
        <v>532</v>
      </c>
      <c r="AC264" s="183" t="s">
        <v>1161</v>
      </c>
      <c r="AD264" s="184" t="s">
        <v>524</v>
      </c>
      <c r="AE264" s="185">
        <v>20000000</v>
      </c>
      <c r="AF264" s="184" t="s">
        <v>555</v>
      </c>
      <c r="AG264" s="184" t="s">
        <v>1174</v>
      </c>
      <c r="AH264" s="182" t="s">
        <v>1175</v>
      </c>
      <c r="AI264" s="186"/>
      <c r="AJ264" s="200"/>
      <c r="AK264" s="200"/>
      <c r="AL264" s="196"/>
      <c r="AM264" s="199" t="str">
        <f t="shared" si="23"/>
        <v/>
      </c>
      <c r="AN264" s="198" t="str">
        <f t="shared" si="3"/>
        <v/>
      </c>
      <c r="AO264" s="201">
        <f t="shared" ca="1" si="17"/>
        <v>43700</v>
      </c>
      <c r="AP264" s="186"/>
      <c r="AQ264" s="199"/>
    </row>
    <row r="265" spans="1:43" ht="67.5" x14ac:dyDescent="0.25">
      <c r="A265" s="151">
        <f t="shared" si="22"/>
        <v>254</v>
      </c>
      <c r="B265" s="150" t="s">
        <v>386</v>
      </c>
      <c r="C265" s="150" t="s">
        <v>24</v>
      </c>
      <c r="D265" s="188" t="str">
        <f>IF(ISERROR(VLOOKUP(C265,Base!$C$2:$C$34,1,FALSE)),"error",LOOKUP(C265,Base!$C$2:$C$34,Base!$D$2:$D$34))</f>
        <v>Gestión con Valores para el Resultado</v>
      </c>
      <c r="E265" s="188" t="str">
        <f>IF(ISERROR(VLOOKUP(C265,Base!$C$2:$C$34,1,FALSE)),"error",LOOKUP(C265,Base!$C$2:$C$34,Base!$E$2:$E$34))</f>
        <v>Fortalecimiento organizacional y simplificación de procesos</v>
      </c>
      <c r="F265" s="188" t="str">
        <f>IF(ISERROR(VLOOKUP(C265,Base!$C$2:$C$34,1,FALSE)),"error",LOOKUP(C265,Base!$C$2:$C$34,Base!$F$2:$F$34))</f>
        <v>Plan de Acción / Plan Anual de Adquisiciones</v>
      </c>
      <c r="G265" s="188" t="str">
        <f>IF(ISERROR(VLOOKUP(C265,Base!$C$2:$C$34,1,FALSE)),"error",LOOKUP(C265,Base!$C$2:$C$34,Base!$G$2:$G$34))</f>
        <v>GA-Optimización de la gestión administrativa</v>
      </c>
      <c r="H265" s="188" t="str">
        <f>IF(ISERROR(VLOOKUP(C265,Base!$C$2:$C$34,1,FALSE)),"error",LOOKUP(C265,Base!$C$2:$C$34,Base!$H$2:$H$34))</f>
        <v>Fortalecer la gobernanza y gobernabilidad de la Institución, orientando los procesos de gestión hacia el incremento de las capacidades institucionales y la consolidación del clima organizacional</v>
      </c>
      <c r="I265" s="150" t="s">
        <v>207</v>
      </c>
      <c r="J265" s="75" t="s">
        <v>275</v>
      </c>
      <c r="K265" s="150" t="s">
        <v>75</v>
      </c>
      <c r="L265" s="181" t="s">
        <v>1061</v>
      </c>
      <c r="M265" s="182">
        <v>2</v>
      </c>
      <c r="N265" s="182">
        <v>1</v>
      </c>
      <c r="O265" s="182">
        <v>2018</v>
      </c>
      <c r="P265" s="182">
        <v>31</v>
      </c>
      <c r="Q265" s="182">
        <v>12</v>
      </c>
      <c r="R265" s="182">
        <v>2018</v>
      </c>
      <c r="S265" s="182"/>
      <c r="T265" s="182"/>
      <c r="U265" s="182"/>
      <c r="V265" s="77"/>
      <c r="W265" s="184"/>
      <c r="X265" s="182"/>
      <c r="Y265" s="182"/>
      <c r="Z265" s="183" t="s">
        <v>1118</v>
      </c>
      <c r="AA265" s="184" t="s">
        <v>543</v>
      </c>
      <c r="AB265" s="184" t="s">
        <v>1133</v>
      </c>
      <c r="AC265" s="183" t="s">
        <v>1167</v>
      </c>
      <c r="AD265" s="184" t="s">
        <v>524</v>
      </c>
      <c r="AE265" s="185">
        <v>1443368000</v>
      </c>
      <c r="AF265" s="184" t="s">
        <v>555</v>
      </c>
      <c r="AG265" s="184" t="s">
        <v>1174</v>
      </c>
      <c r="AH265" s="182" t="s">
        <v>1175</v>
      </c>
      <c r="AI265" s="186"/>
      <c r="AJ265" s="200"/>
      <c r="AK265" s="200"/>
      <c r="AL265" s="196"/>
      <c r="AM265" s="199" t="str">
        <f t="shared" si="23"/>
        <v/>
      </c>
      <c r="AN265" s="198" t="str">
        <f t="shared" si="3"/>
        <v/>
      </c>
      <c r="AO265" s="201">
        <f t="shared" ca="1" si="17"/>
        <v>43700</v>
      </c>
      <c r="AP265" s="186"/>
      <c r="AQ265" s="199"/>
    </row>
    <row r="266" spans="1:43" ht="67.5" x14ac:dyDescent="0.25">
      <c r="A266" s="151">
        <f t="shared" si="22"/>
        <v>255</v>
      </c>
      <c r="B266" s="150" t="s">
        <v>386</v>
      </c>
      <c r="C266" s="150" t="s">
        <v>24</v>
      </c>
      <c r="D266" s="188" t="str">
        <f>IF(ISERROR(VLOOKUP(C266,Base!$C$2:$C$34,1,FALSE)),"error",LOOKUP(C266,Base!$C$2:$C$34,Base!$D$2:$D$34))</f>
        <v>Gestión con Valores para el Resultado</v>
      </c>
      <c r="E266" s="188" t="str">
        <f>IF(ISERROR(VLOOKUP(C266,Base!$C$2:$C$34,1,FALSE)),"error",LOOKUP(C266,Base!$C$2:$C$34,Base!$E$2:$E$34))</f>
        <v>Fortalecimiento organizacional y simplificación de procesos</v>
      </c>
      <c r="F266" s="188" t="str">
        <f>IF(ISERROR(VLOOKUP(C266,Base!$C$2:$C$34,1,FALSE)),"error",LOOKUP(C266,Base!$C$2:$C$34,Base!$F$2:$F$34))</f>
        <v>Plan de Acción / Plan Anual de Adquisiciones</v>
      </c>
      <c r="G266" s="188" t="str">
        <f>IF(ISERROR(VLOOKUP(C266,Base!$C$2:$C$34,1,FALSE)),"error",LOOKUP(C266,Base!$C$2:$C$34,Base!$G$2:$G$34))</f>
        <v>GA-Optimización de la gestión administrativa</v>
      </c>
      <c r="H266" s="188" t="str">
        <f>IF(ISERROR(VLOOKUP(C266,Base!$C$2:$C$34,1,FALSE)),"error",LOOKUP(C266,Base!$C$2:$C$34,Base!$H$2:$H$34))</f>
        <v>Fortalecer la gobernanza y gobernabilidad de la Institución, orientando los procesos de gestión hacia el incremento de las capacidades institucionales y la consolidación del clima organizacional</v>
      </c>
      <c r="I266" s="150" t="s">
        <v>207</v>
      </c>
      <c r="J266" s="75" t="s">
        <v>275</v>
      </c>
      <c r="K266" s="150" t="s">
        <v>75</v>
      </c>
      <c r="L266" s="181" t="s">
        <v>1062</v>
      </c>
      <c r="M266" s="182">
        <v>2</v>
      </c>
      <c r="N266" s="182">
        <v>1</v>
      </c>
      <c r="O266" s="182">
        <v>2018</v>
      </c>
      <c r="P266" s="182">
        <v>31</v>
      </c>
      <c r="Q266" s="182">
        <v>12</v>
      </c>
      <c r="R266" s="182">
        <v>2018</v>
      </c>
      <c r="S266" s="182"/>
      <c r="T266" s="182"/>
      <c r="U266" s="182"/>
      <c r="V266" s="77"/>
      <c r="W266" s="184"/>
      <c r="X266" s="182"/>
      <c r="Y266" s="182"/>
      <c r="Z266" s="183" t="s">
        <v>1119</v>
      </c>
      <c r="AA266" s="184" t="s">
        <v>546</v>
      </c>
      <c r="AB266" s="184" t="s">
        <v>532</v>
      </c>
      <c r="AC266" s="183" t="s">
        <v>1168</v>
      </c>
      <c r="AD266" s="184" t="s">
        <v>524</v>
      </c>
      <c r="AE266" s="185">
        <v>14000000</v>
      </c>
      <c r="AF266" s="184" t="s">
        <v>555</v>
      </c>
      <c r="AG266" s="184" t="s">
        <v>1174</v>
      </c>
      <c r="AH266" s="182" t="s">
        <v>1175</v>
      </c>
      <c r="AI266" s="186"/>
      <c r="AJ266" s="200"/>
      <c r="AK266" s="200"/>
      <c r="AL266" s="196"/>
      <c r="AM266" s="199" t="str">
        <f t="shared" si="23"/>
        <v/>
      </c>
      <c r="AN266" s="198" t="str">
        <f t="shared" si="3"/>
        <v/>
      </c>
      <c r="AO266" s="201">
        <f t="shared" ca="1" si="17"/>
        <v>43700</v>
      </c>
      <c r="AP266" s="186"/>
      <c r="AQ266" s="199"/>
    </row>
    <row r="267" spans="1:43" ht="67.5" x14ac:dyDescent="0.25">
      <c r="A267" s="151">
        <f t="shared" si="22"/>
        <v>256</v>
      </c>
      <c r="B267" s="150" t="s">
        <v>386</v>
      </c>
      <c r="C267" s="150" t="s">
        <v>24</v>
      </c>
      <c r="D267" s="188" t="str">
        <f>IF(ISERROR(VLOOKUP(C267,Base!$C$2:$C$34,1,FALSE)),"error",LOOKUP(C267,Base!$C$2:$C$34,Base!$D$2:$D$34))</f>
        <v>Gestión con Valores para el Resultado</v>
      </c>
      <c r="E267" s="188" t="str">
        <f>IF(ISERROR(VLOOKUP(C267,Base!$C$2:$C$34,1,FALSE)),"error",LOOKUP(C267,Base!$C$2:$C$34,Base!$E$2:$E$34))</f>
        <v>Fortalecimiento organizacional y simplificación de procesos</v>
      </c>
      <c r="F267" s="188" t="str">
        <f>IF(ISERROR(VLOOKUP(C267,Base!$C$2:$C$34,1,FALSE)),"error",LOOKUP(C267,Base!$C$2:$C$34,Base!$F$2:$F$34))</f>
        <v>Plan de Acción / Plan Anual de Adquisiciones</v>
      </c>
      <c r="G267" s="188" t="str">
        <f>IF(ISERROR(VLOOKUP(C267,Base!$C$2:$C$34,1,FALSE)),"error",LOOKUP(C267,Base!$C$2:$C$34,Base!$G$2:$G$34))</f>
        <v>GA-Optimización de la gestión administrativa</v>
      </c>
      <c r="H267" s="188" t="str">
        <f>IF(ISERROR(VLOOKUP(C267,Base!$C$2:$C$34,1,FALSE)),"error",LOOKUP(C267,Base!$C$2:$C$34,Base!$H$2:$H$34))</f>
        <v>Fortalecer la gobernanza y gobernabilidad de la Institución, orientando los procesos de gestión hacia el incremento de las capacidades institucionales y la consolidación del clima organizacional</v>
      </c>
      <c r="I267" s="150" t="s">
        <v>207</v>
      </c>
      <c r="J267" s="75" t="s">
        <v>275</v>
      </c>
      <c r="K267" s="150" t="s">
        <v>75</v>
      </c>
      <c r="L267" s="181" t="s">
        <v>1063</v>
      </c>
      <c r="M267" s="182">
        <v>2</v>
      </c>
      <c r="N267" s="182">
        <v>1</v>
      </c>
      <c r="O267" s="182">
        <v>2018</v>
      </c>
      <c r="P267" s="182">
        <v>31</v>
      </c>
      <c r="Q267" s="182">
        <v>12</v>
      </c>
      <c r="R267" s="182">
        <v>2018</v>
      </c>
      <c r="S267" s="182"/>
      <c r="T267" s="182"/>
      <c r="U267" s="182"/>
      <c r="V267" s="77"/>
      <c r="W267" s="184"/>
      <c r="X267" s="182"/>
      <c r="Y267" s="182"/>
      <c r="Z267" s="183">
        <v>39101600</v>
      </c>
      <c r="AA267" s="184" t="s">
        <v>1141</v>
      </c>
      <c r="AB267" s="184" t="s">
        <v>1133</v>
      </c>
      <c r="AC267" s="183" t="s">
        <v>1167</v>
      </c>
      <c r="AD267" s="184" t="s">
        <v>524</v>
      </c>
      <c r="AE267" s="185">
        <v>941667000</v>
      </c>
      <c r="AF267" s="184" t="s">
        <v>555</v>
      </c>
      <c r="AG267" s="184" t="s">
        <v>1174</v>
      </c>
      <c r="AH267" s="182" t="s">
        <v>1175</v>
      </c>
      <c r="AI267" s="186"/>
      <c r="AJ267" s="200"/>
      <c r="AK267" s="200"/>
      <c r="AL267" s="196"/>
      <c r="AM267" s="199" t="str">
        <f t="shared" si="23"/>
        <v/>
      </c>
      <c r="AN267" s="198" t="str">
        <f t="shared" si="3"/>
        <v/>
      </c>
      <c r="AO267" s="201">
        <f t="shared" ca="1" si="17"/>
        <v>43700</v>
      </c>
      <c r="AP267" s="186"/>
      <c r="AQ267" s="199"/>
    </row>
    <row r="268" spans="1:43" ht="67.5" x14ac:dyDescent="0.25">
      <c r="A268" s="151">
        <f t="shared" si="22"/>
        <v>257</v>
      </c>
      <c r="B268" s="150" t="s">
        <v>386</v>
      </c>
      <c r="C268" s="150" t="s">
        <v>24</v>
      </c>
      <c r="D268" s="188" t="str">
        <f>IF(ISERROR(VLOOKUP(C268,Base!$C$2:$C$34,1,FALSE)),"error",LOOKUP(C268,Base!$C$2:$C$34,Base!$D$2:$D$34))</f>
        <v>Gestión con Valores para el Resultado</v>
      </c>
      <c r="E268" s="188" t="str">
        <f>IF(ISERROR(VLOOKUP(C268,Base!$C$2:$C$34,1,FALSE)),"error",LOOKUP(C268,Base!$C$2:$C$34,Base!$E$2:$E$34))</f>
        <v>Fortalecimiento organizacional y simplificación de procesos</v>
      </c>
      <c r="F268" s="188" t="str">
        <f>IF(ISERROR(VLOOKUP(C268,Base!$C$2:$C$34,1,FALSE)),"error",LOOKUP(C268,Base!$C$2:$C$34,Base!$F$2:$F$34))</f>
        <v>Plan de Acción / Plan Anual de Adquisiciones</v>
      </c>
      <c r="G268" s="188" t="str">
        <f>IF(ISERROR(VLOOKUP(C268,Base!$C$2:$C$34,1,FALSE)),"error",LOOKUP(C268,Base!$C$2:$C$34,Base!$G$2:$G$34))</f>
        <v>GA-Optimización de la gestión administrativa</v>
      </c>
      <c r="H268" s="188" t="str">
        <f>IF(ISERROR(VLOOKUP(C268,Base!$C$2:$C$34,1,FALSE)),"error",LOOKUP(C268,Base!$C$2:$C$34,Base!$H$2:$H$34))</f>
        <v>Fortalecer la gobernanza y gobernabilidad de la Institución, orientando los procesos de gestión hacia el incremento de las capacidades institucionales y la consolidación del clima organizacional</v>
      </c>
      <c r="I268" s="150" t="s">
        <v>207</v>
      </c>
      <c r="J268" s="75" t="s">
        <v>275</v>
      </c>
      <c r="K268" s="150" t="s">
        <v>75</v>
      </c>
      <c r="L268" s="181" t="s">
        <v>1064</v>
      </c>
      <c r="M268" s="182">
        <v>2</v>
      </c>
      <c r="N268" s="182">
        <v>1</v>
      </c>
      <c r="O268" s="182">
        <v>2018</v>
      </c>
      <c r="P268" s="182">
        <v>31</v>
      </c>
      <c r="Q268" s="182">
        <v>12</v>
      </c>
      <c r="R268" s="182">
        <v>2018</v>
      </c>
      <c r="S268" s="182"/>
      <c r="T268" s="182"/>
      <c r="U268" s="182"/>
      <c r="V268" s="77"/>
      <c r="W268" s="184"/>
      <c r="X268" s="182"/>
      <c r="Y268" s="182"/>
      <c r="Z268" s="183" t="s">
        <v>1120</v>
      </c>
      <c r="AA268" s="184" t="s">
        <v>543</v>
      </c>
      <c r="AB268" s="184" t="s">
        <v>1133</v>
      </c>
      <c r="AC268" s="183" t="s">
        <v>1167</v>
      </c>
      <c r="AD268" s="184" t="s">
        <v>524</v>
      </c>
      <c r="AE268" s="185">
        <v>1389882000</v>
      </c>
      <c r="AF268" s="184" t="s">
        <v>555</v>
      </c>
      <c r="AG268" s="184" t="s">
        <v>1174</v>
      </c>
      <c r="AH268" s="182" t="s">
        <v>1175</v>
      </c>
      <c r="AI268" s="186"/>
      <c r="AJ268" s="200"/>
      <c r="AK268" s="200"/>
      <c r="AL268" s="196"/>
      <c r="AM268" s="199" t="str">
        <f t="shared" si="23"/>
        <v/>
      </c>
      <c r="AN268" s="198" t="str">
        <f t="shared" si="3"/>
        <v/>
      </c>
      <c r="AO268" s="201">
        <f t="shared" ca="1" si="17"/>
        <v>43700</v>
      </c>
      <c r="AP268" s="186"/>
      <c r="AQ268" s="199"/>
    </row>
    <row r="269" spans="1:43" ht="67.5" x14ac:dyDescent="0.25">
      <c r="A269" s="151">
        <f t="shared" si="22"/>
        <v>258</v>
      </c>
      <c r="B269" s="150" t="s">
        <v>386</v>
      </c>
      <c r="C269" s="150" t="s">
        <v>24</v>
      </c>
      <c r="D269" s="188" t="str">
        <f>IF(ISERROR(VLOOKUP(C269,Base!$C$2:$C$34,1,FALSE)),"error",LOOKUP(C269,Base!$C$2:$C$34,Base!$D$2:$D$34))</f>
        <v>Gestión con Valores para el Resultado</v>
      </c>
      <c r="E269" s="188" t="str">
        <f>IF(ISERROR(VLOOKUP(C269,Base!$C$2:$C$34,1,FALSE)),"error",LOOKUP(C269,Base!$C$2:$C$34,Base!$E$2:$E$34))</f>
        <v>Fortalecimiento organizacional y simplificación de procesos</v>
      </c>
      <c r="F269" s="188" t="str">
        <f>IF(ISERROR(VLOOKUP(C269,Base!$C$2:$C$34,1,FALSE)),"error",LOOKUP(C269,Base!$C$2:$C$34,Base!$F$2:$F$34))</f>
        <v>Plan de Acción / Plan Anual de Adquisiciones</v>
      </c>
      <c r="G269" s="188" t="str">
        <f>IF(ISERROR(VLOOKUP(C269,Base!$C$2:$C$34,1,FALSE)),"error",LOOKUP(C269,Base!$C$2:$C$34,Base!$G$2:$G$34))</f>
        <v>GA-Optimización de la gestión administrativa</v>
      </c>
      <c r="H269" s="188" t="str">
        <f>IF(ISERROR(VLOOKUP(C269,Base!$C$2:$C$34,1,FALSE)),"error",LOOKUP(C269,Base!$C$2:$C$34,Base!$H$2:$H$34))</f>
        <v>Fortalecer la gobernanza y gobernabilidad de la Institución, orientando los procesos de gestión hacia el incremento de las capacidades institucionales y la consolidación del clima organizacional</v>
      </c>
      <c r="I269" s="150" t="s">
        <v>207</v>
      </c>
      <c r="J269" s="75" t="s">
        <v>275</v>
      </c>
      <c r="K269" s="150" t="s">
        <v>75</v>
      </c>
      <c r="L269" s="181" t="s">
        <v>1065</v>
      </c>
      <c r="M269" s="182">
        <v>2</v>
      </c>
      <c r="N269" s="182">
        <v>1</v>
      </c>
      <c r="O269" s="182">
        <v>2018</v>
      </c>
      <c r="P269" s="182">
        <v>31</v>
      </c>
      <c r="Q269" s="182">
        <v>12</v>
      </c>
      <c r="R269" s="182">
        <v>2018</v>
      </c>
      <c r="S269" s="182"/>
      <c r="T269" s="182"/>
      <c r="U269" s="182"/>
      <c r="V269" s="77"/>
      <c r="W269" s="184"/>
      <c r="X269" s="182"/>
      <c r="Y269" s="182"/>
      <c r="Z269" s="183">
        <v>52161505</v>
      </c>
      <c r="AA269" s="184" t="s">
        <v>1142</v>
      </c>
      <c r="AB269" s="184" t="s">
        <v>1143</v>
      </c>
      <c r="AC269" s="183" t="s">
        <v>1162</v>
      </c>
      <c r="AD269" s="184" t="s">
        <v>524</v>
      </c>
      <c r="AE269" s="185">
        <v>10000000</v>
      </c>
      <c r="AF269" s="184" t="s">
        <v>555</v>
      </c>
      <c r="AG269" s="184" t="s">
        <v>1174</v>
      </c>
      <c r="AH269" s="182" t="s">
        <v>1175</v>
      </c>
      <c r="AI269" s="186"/>
      <c r="AJ269" s="200"/>
      <c r="AK269" s="200"/>
      <c r="AL269" s="196"/>
      <c r="AM269" s="199" t="str">
        <f t="shared" si="23"/>
        <v/>
      </c>
      <c r="AN269" s="198" t="str">
        <f t="shared" si="3"/>
        <v/>
      </c>
      <c r="AO269" s="201">
        <f t="shared" ca="1" si="17"/>
        <v>43700</v>
      </c>
      <c r="AP269" s="186"/>
      <c r="AQ269" s="199"/>
    </row>
    <row r="270" spans="1:43" ht="67.5" x14ac:dyDescent="0.25">
      <c r="A270" s="151">
        <f t="shared" si="22"/>
        <v>259</v>
      </c>
      <c r="B270" s="150" t="s">
        <v>386</v>
      </c>
      <c r="C270" s="150" t="s">
        <v>24</v>
      </c>
      <c r="D270" s="188" t="str">
        <f>IF(ISERROR(VLOOKUP(C270,Base!$C$2:$C$34,1,FALSE)),"error",LOOKUP(C270,Base!$C$2:$C$34,Base!$D$2:$D$34))</f>
        <v>Gestión con Valores para el Resultado</v>
      </c>
      <c r="E270" s="188" t="str">
        <f>IF(ISERROR(VLOOKUP(C270,Base!$C$2:$C$34,1,FALSE)),"error",LOOKUP(C270,Base!$C$2:$C$34,Base!$E$2:$E$34))</f>
        <v>Fortalecimiento organizacional y simplificación de procesos</v>
      </c>
      <c r="F270" s="188" t="str">
        <f>IF(ISERROR(VLOOKUP(C270,Base!$C$2:$C$34,1,FALSE)),"error",LOOKUP(C270,Base!$C$2:$C$34,Base!$F$2:$F$34))</f>
        <v>Plan de Acción / Plan Anual de Adquisiciones</v>
      </c>
      <c r="G270" s="188" t="str">
        <f>IF(ISERROR(VLOOKUP(C270,Base!$C$2:$C$34,1,FALSE)),"error",LOOKUP(C270,Base!$C$2:$C$34,Base!$G$2:$G$34))</f>
        <v>GA-Optimización de la gestión administrativa</v>
      </c>
      <c r="H270" s="188" t="str">
        <f>IF(ISERROR(VLOOKUP(C270,Base!$C$2:$C$34,1,FALSE)),"error",LOOKUP(C270,Base!$C$2:$C$34,Base!$H$2:$H$34))</f>
        <v>Fortalecer la gobernanza y gobernabilidad de la Institución, orientando los procesos de gestión hacia el incremento de las capacidades institucionales y la consolidación del clima organizacional</v>
      </c>
      <c r="I270" s="150" t="s">
        <v>207</v>
      </c>
      <c r="J270" s="75" t="s">
        <v>275</v>
      </c>
      <c r="K270" s="150" t="s">
        <v>75</v>
      </c>
      <c r="L270" s="181" t="s">
        <v>1066</v>
      </c>
      <c r="M270" s="182">
        <v>2</v>
      </c>
      <c r="N270" s="182">
        <v>1</v>
      </c>
      <c r="O270" s="182">
        <v>2018</v>
      </c>
      <c r="P270" s="182">
        <v>31</v>
      </c>
      <c r="Q270" s="182">
        <v>12</v>
      </c>
      <c r="R270" s="182">
        <v>2018</v>
      </c>
      <c r="S270" s="182"/>
      <c r="T270" s="182"/>
      <c r="U270" s="182"/>
      <c r="V270" s="77"/>
      <c r="W270" s="184"/>
      <c r="X270" s="182"/>
      <c r="Y270" s="182"/>
      <c r="Z270" s="183" t="s">
        <v>1121</v>
      </c>
      <c r="AA270" s="184" t="s">
        <v>546</v>
      </c>
      <c r="AB270" s="184" t="s">
        <v>1132</v>
      </c>
      <c r="AC270" s="183" t="s">
        <v>1168</v>
      </c>
      <c r="AD270" s="184" t="s">
        <v>524</v>
      </c>
      <c r="AE270" s="185">
        <v>20000000</v>
      </c>
      <c r="AF270" s="184" t="s">
        <v>555</v>
      </c>
      <c r="AG270" s="184" t="s">
        <v>1174</v>
      </c>
      <c r="AH270" s="182" t="s">
        <v>1175</v>
      </c>
      <c r="AI270" s="186"/>
      <c r="AJ270" s="200"/>
      <c r="AK270" s="200"/>
      <c r="AL270" s="196"/>
      <c r="AM270" s="199" t="str">
        <f t="shared" si="23"/>
        <v/>
      </c>
      <c r="AN270" s="198" t="str">
        <f t="shared" si="3"/>
        <v/>
      </c>
      <c r="AO270" s="201">
        <f t="shared" ca="1" si="17"/>
        <v>43700</v>
      </c>
      <c r="AP270" s="186"/>
      <c r="AQ270" s="199"/>
    </row>
    <row r="271" spans="1:43" ht="67.5" x14ac:dyDescent="0.25">
      <c r="A271" s="151">
        <f t="shared" si="22"/>
        <v>260</v>
      </c>
      <c r="B271" s="150" t="s">
        <v>386</v>
      </c>
      <c r="C271" s="150" t="s">
        <v>24</v>
      </c>
      <c r="D271" s="188" t="str">
        <f>IF(ISERROR(VLOOKUP(C271,Base!$C$2:$C$34,1,FALSE)),"error",LOOKUP(C271,Base!$C$2:$C$34,Base!$D$2:$D$34))</f>
        <v>Gestión con Valores para el Resultado</v>
      </c>
      <c r="E271" s="188" t="str">
        <f>IF(ISERROR(VLOOKUP(C271,Base!$C$2:$C$34,1,FALSE)),"error",LOOKUP(C271,Base!$C$2:$C$34,Base!$E$2:$E$34))</f>
        <v>Fortalecimiento organizacional y simplificación de procesos</v>
      </c>
      <c r="F271" s="188" t="str">
        <f>IF(ISERROR(VLOOKUP(C271,Base!$C$2:$C$34,1,FALSE)),"error",LOOKUP(C271,Base!$C$2:$C$34,Base!$F$2:$F$34))</f>
        <v>Plan de Acción / Plan Anual de Adquisiciones</v>
      </c>
      <c r="G271" s="188" t="str">
        <f>IF(ISERROR(VLOOKUP(C271,Base!$C$2:$C$34,1,FALSE)),"error",LOOKUP(C271,Base!$C$2:$C$34,Base!$G$2:$G$34))</f>
        <v>GA-Optimización de la gestión administrativa</v>
      </c>
      <c r="H271" s="188" t="str">
        <f>IF(ISERROR(VLOOKUP(C271,Base!$C$2:$C$34,1,FALSE)),"error",LOOKUP(C271,Base!$C$2:$C$34,Base!$H$2:$H$34))</f>
        <v>Fortalecer la gobernanza y gobernabilidad de la Institución, orientando los procesos de gestión hacia el incremento de las capacidades institucionales y la consolidación del clima organizacional</v>
      </c>
      <c r="I271" s="150" t="s">
        <v>207</v>
      </c>
      <c r="J271" s="75" t="s">
        <v>275</v>
      </c>
      <c r="K271" s="150" t="s">
        <v>75</v>
      </c>
      <c r="L271" s="181" t="s">
        <v>1067</v>
      </c>
      <c r="M271" s="182">
        <v>2</v>
      </c>
      <c r="N271" s="182">
        <v>1</v>
      </c>
      <c r="O271" s="182">
        <v>2018</v>
      </c>
      <c r="P271" s="182">
        <v>31</v>
      </c>
      <c r="Q271" s="182">
        <v>12</v>
      </c>
      <c r="R271" s="182">
        <v>2018</v>
      </c>
      <c r="S271" s="182"/>
      <c r="T271" s="182"/>
      <c r="U271" s="182"/>
      <c r="V271" s="77"/>
      <c r="W271" s="184"/>
      <c r="X271" s="182"/>
      <c r="Y271" s="182"/>
      <c r="Z271" s="183">
        <v>93141702</v>
      </c>
      <c r="AA271" s="184" t="s">
        <v>1141</v>
      </c>
      <c r="AB271" s="184" t="s">
        <v>1133</v>
      </c>
      <c r="AC271" s="183" t="s">
        <v>1161</v>
      </c>
      <c r="AD271" s="184" t="s">
        <v>524</v>
      </c>
      <c r="AE271" s="185">
        <v>134229000</v>
      </c>
      <c r="AF271" s="184" t="s">
        <v>555</v>
      </c>
      <c r="AG271" s="184" t="s">
        <v>1174</v>
      </c>
      <c r="AH271" s="182" t="s">
        <v>1175</v>
      </c>
      <c r="AI271" s="186"/>
      <c r="AJ271" s="200"/>
      <c r="AK271" s="200"/>
      <c r="AL271" s="196"/>
      <c r="AM271" s="199" t="str">
        <f t="shared" si="23"/>
        <v/>
      </c>
      <c r="AN271" s="198" t="str">
        <f t="shared" si="3"/>
        <v/>
      </c>
      <c r="AO271" s="201">
        <f t="shared" ca="1" si="17"/>
        <v>43700</v>
      </c>
      <c r="AP271" s="186"/>
      <c r="AQ271" s="199"/>
    </row>
    <row r="272" spans="1:43" ht="67.5" x14ac:dyDescent="0.25">
      <c r="A272" s="151">
        <f t="shared" si="22"/>
        <v>261</v>
      </c>
      <c r="B272" s="150" t="s">
        <v>386</v>
      </c>
      <c r="C272" s="150" t="s">
        <v>24</v>
      </c>
      <c r="D272" s="188" t="str">
        <f>IF(ISERROR(VLOOKUP(C272,Base!$C$2:$C$34,1,FALSE)),"error",LOOKUP(C272,Base!$C$2:$C$34,Base!$D$2:$D$34))</f>
        <v>Gestión con Valores para el Resultado</v>
      </c>
      <c r="E272" s="188" t="str">
        <f>IF(ISERROR(VLOOKUP(C272,Base!$C$2:$C$34,1,FALSE)),"error",LOOKUP(C272,Base!$C$2:$C$34,Base!$E$2:$E$34))</f>
        <v>Fortalecimiento organizacional y simplificación de procesos</v>
      </c>
      <c r="F272" s="188" t="str">
        <f>IF(ISERROR(VLOOKUP(C272,Base!$C$2:$C$34,1,FALSE)),"error",LOOKUP(C272,Base!$C$2:$C$34,Base!$F$2:$F$34))</f>
        <v>Plan de Acción / Plan Anual de Adquisiciones</v>
      </c>
      <c r="G272" s="188" t="str">
        <f>IF(ISERROR(VLOOKUP(C272,Base!$C$2:$C$34,1,FALSE)),"error",LOOKUP(C272,Base!$C$2:$C$34,Base!$G$2:$G$34))</f>
        <v>GA-Optimización de la gestión administrativa</v>
      </c>
      <c r="H272" s="188" t="str">
        <f>IF(ISERROR(VLOOKUP(C272,Base!$C$2:$C$34,1,FALSE)),"error",LOOKUP(C272,Base!$C$2:$C$34,Base!$H$2:$H$34))</f>
        <v>Fortalecer la gobernanza y gobernabilidad de la Institución, orientando los procesos de gestión hacia el incremento de las capacidades institucionales y la consolidación del clima organizacional</v>
      </c>
      <c r="I272" s="150" t="s">
        <v>207</v>
      </c>
      <c r="J272" s="75" t="s">
        <v>275</v>
      </c>
      <c r="K272" s="150" t="s">
        <v>75</v>
      </c>
      <c r="L272" s="181" t="s">
        <v>1068</v>
      </c>
      <c r="M272" s="182">
        <v>2</v>
      </c>
      <c r="N272" s="182">
        <v>1</v>
      </c>
      <c r="O272" s="182">
        <v>2018</v>
      </c>
      <c r="P272" s="182">
        <v>31</v>
      </c>
      <c r="Q272" s="182">
        <v>12</v>
      </c>
      <c r="R272" s="182">
        <v>2018</v>
      </c>
      <c r="S272" s="182"/>
      <c r="T272" s="182"/>
      <c r="U272" s="182"/>
      <c r="V272" s="77"/>
      <c r="W272" s="184"/>
      <c r="X272" s="182"/>
      <c r="Y272" s="182"/>
      <c r="Z272" s="183">
        <v>80141607</v>
      </c>
      <c r="AA272" s="184" t="s">
        <v>1141</v>
      </c>
      <c r="AB272" s="184" t="s">
        <v>1133</v>
      </c>
      <c r="AC272" s="183" t="s">
        <v>1161</v>
      </c>
      <c r="AD272" s="184" t="s">
        <v>524</v>
      </c>
      <c r="AE272" s="185">
        <v>681148000</v>
      </c>
      <c r="AF272" s="184" t="s">
        <v>555</v>
      </c>
      <c r="AG272" s="184" t="s">
        <v>1174</v>
      </c>
      <c r="AH272" s="182" t="s">
        <v>1175</v>
      </c>
      <c r="AI272" s="186"/>
      <c r="AJ272" s="200"/>
      <c r="AK272" s="200"/>
      <c r="AL272" s="196"/>
      <c r="AM272" s="199" t="str">
        <f t="shared" si="23"/>
        <v/>
      </c>
      <c r="AN272" s="198" t="str">
        <f t="shared" si="3"/>
        <v/>
      </c>
      <c r="AO272" s="201">
        <f t="shared" ca="1" si="17"/>
        <v>43700</v>
      </c>
      <c r="AP272" s="186"/>
      <c r="AQ272" s="199"/>
    </row>
    <row r="273" spans="1:43" ht="67.5" x14ac:dyDescent="0.25">
      <c r="A273" s="151">
        <f t="shared" si="22"/>
        <v>262</v>
      </c>
      <c r="B273" s="150" t="s">
        <v>386</v>
      </c>
      <c r="C273" s="150" t="s">
        <v>24</v>
      </c>
      <c r="D273" s="188" t="str">
        <f>IF(ISERROR(VLOOKUP(C273,Base!$C$2:$C$34,1,FALSE)),"error",LOOKUP(C273,Base!$C$2:$C$34,Base!$D$2:$D$34))</f>
        <v>Gestión con Valores para el Resultado</v>
      </c>
      <c r="E273" s="188" t="str">
        <f>IF(ISERROR(VLOOKUP(C273,Base!$C$2:$C$34,1,FALSE)),"error",LOOKUP(C273,Base!$C$2:$C$34,Base!$E$2:$E$34))</f>
        <v>Fortalecimiento organizacional y simplificación de procesos</v>
      </c>
      <c r="F273" s="188" t="str">
        <f>IF(ISERROR(VLOOKUP(C273,Base!$C$2:$C$34,1,FALSE)),"error",LOOKUP(C273,Base!$C$2:$C$34,Base!$F$2:$F$34))</f>
        <v>Plan de Acción / Plan Anual de Adquisiciones</v>
      </c>
      <c r="G273" s="188" t="str">
        <f>IF(ISERROR(VLOOKUP(C273,Base!$C$2:$C$34,1,FALSE)),"error",LOOKUP(C273,Base!$C$2:$C$34,Base!$G$2:$G$34))</f>
        <v>GA-Optimización de la gestión administrativa</v>
      </c>
      <c r="H273" s="188" t="str">
        <f>IF(ISERROR(VLOOKUP(C273,Base!$C$2:$C$34,1,FALSE)),"error",LOOKUP(C273,Base!$C$2:$C$34,Base!$H$2:$H$34))</f>
        <v>Fortalecer la gobernanza y gobernabilidad de la Institución, orientando los procesos de gestión hacia el incremento de las capacidades institucionales y la consolidación del clima organizacional</v>
      </c>
      <c r="I273" s="150" t="s">
        <v>207</v>
      </c>
      <c r="J273" s="75" t="s">
        <v>275</v>
      </c>
      <c r="K273" s="150" t="s">
        <v>75</v>
      </c>
      <c r="L273" s="181" t="s">
        <v>1069</v>
      </c>
      <c r="M273" s="182">
        <v>2</v>
      </c>
      <c r="N273" s="182">
        <v>1</v>
      </c>
      <c r="O273" s="182">
        <v>2018</v>
      </c>
      <c r="P273" s="182">
        <v>31</v>
      </c>
      <c r="Q273" s="182">
        <v>12</v>
      </c>
      <c r="R273" s="182">
        <v>2018</v>
      </c>
      <c r="S273" s="182"/>
      <c r="T273" s="182"/>
      <c r="U273" s="182"/>
      <c r="V273" s="77"/>
      <c r="W273" s="184"/>
      <c r="X273" s="182"/>
      <c r="Y273" s="182"/>
      <c r="Z273" s="183">
        <v>80141607</v>
      </c>
      <c r="AA273" s="184" t="s">
        <v>542</v>
      </c>
      <c r="AB273" s="184" t="s">
        <v>1133</v>
      </c>
      <c r="AC273" s="183" t="s">
        <v>1161</v>
      </c>
      <c r="AD273" s="184" t="s">
        <v>524</v>
      </c>
      <c r="AE273" s="185">
        <v>381843000</v>
      </c>
      <c r="AF273" s="184" t="s">
        <v>555</v>
      </c>
      <c r="AG273" s="184" t="s">
        <v>1174</v>
      </c>
      <c r="AH273" s="182" t="s">
        <v>1175</v>
      </c>
      <c r="AI273" s="186"/>
      <c r="AJ273" s="200"/>
      <c r="AK273" s="200"/>
      <c r="AL273" s="196"/>
      <c r="AM273" s="199" t="str">
        <f t="shared" si="23"/>
        <v/>
      </c>
      <c r="AN273" s="198" t="str">
        <f t="shared" si="3"/>
        <v/>
      </c>
      <c r="AO273" s="201">
        <f t="shared" ca="1" si="17"/>
        <v>43700</v>
      </c>
      <c r="AP273" s="186"/>
      <c r="AQ273" s="199"/>
    </row>
    <row r="274" spans="1:43" ht="67.5" x14ac:dyDescent="0.25">
      <c r="A274" s="151">
        <f t="shared" si="22"/>
        <v>263</v>
      </c>
      <c r="B274" s="150" t="s">
        <v>386</v>
      </c>
      <c r="C274" s="150" t="s">
        <v>24</v>
      </c>
      <c r="D274" s="188" t="str">
        <f>IF(ISERROR(VLOOKUP(C274,Base!$C$2:$C$34,1,FALSE)),"error",LOOKUP(C274,Base!$C$2:$C$34,Base!$D$2:$D$34))</f>
        <v>Gestión con Valores para el Resultado</v>
      </c>
      <c r="E274" s="188" t="str">
        <f>IF(ISERROR(VLOOKUP(C274,Base!$C$2:$C$34,1,FALSE)),"error",LOOKUP(C274,Base!$C$2:$C$34,Base!$E$2:$E$34))</f>
        <v>Fortalecimiento organizacional y simplificación de procesos</v>
      </c>
      <c r="F274" s="188" t="str">
        <f>IF(ISERROR(VLOOKUP(C274,Base!$C$2:$C$34,1,FALSE)),"error",LOOKUP(C274,Base!$C$2:$C$34,Base!$F$2:$F$34))</f>
        <v>Plan de Acción / Plan Anual de Adquisiciones</v>
      </c>
      <c r="G274" s="188" t="str">
        <f>IF(ISERROR(VLOOKUP(C274,Base!$C$2:$C$34,1,FALSE)),"error",LOOKUP(C274,Base!$C$2:$C$34,Base!$G$2:$G$34))</f>
        <v>GA-Optimización de la gestión administrativa</v>
      </c>
      <c r="H274" s="188" t="str">
        <f>IF(ISERROR(VLOOKUP(C274,Base!$C$2:$C$34,1,FALSE)),"error",LOOKUP(C274,Base!$C$2:$C$34,Base!$H$2:$H$34))</f>
        <v>Fortalecer la gobernanza y gobernabilidad de la Institución, orientando los procesos de gestión hacia el incremento de las capacidades institucionales y la consolidación del clima organizacional</v>
      </c>
      <c r="I274" s="150" t="s">
        <v>207</v>
      </c>
      <c r="J274" s="75" t="s">
        <v>275</v>
      </c>
      <c r="K274" s="150" t="s">
        <v>75</v>
      </c>
      <c r="L274" s="181" t="s">
        <v>1070</v>
      </c>
      <c r="M274" s="182">
        <v>2</v>
      </c>
      <c r="N274" s="182">
        <v>1</v>
      </c>
      <c r="O274" s="182">
        <v>2018</v>
      </c>
      <c r="P274" s="182">
        <v>31</v>
      </c>
      <c r="Q274" s="182">
        <v>12</v>
      </c>
      <c r="R274" s="182">
        <v>2018</v>
      </c>
      <c r="S274" s="182"/>
      <c r="T274" s="182"/>
      <c r="U274" s="182"/>
      <c r="V274" s="77"/>
      <c r="W274" s="184"/>
      <c r="X274" s="182"/>
      <c r="Y274" s="182"/>
      <c r="Z274" s="183">
        <v>80141607</v>
      </c>
      <c r="AA274" s="184" t="s">
        <v>542</v>
      </c>
      <c r="AB274" s="184" t="s">
        <v>1133</v>
      </c>
      <c r="AC274" s="183" t="s">
        <v>1161</v>
      </c>
      <c r="AD274" s="184" t="s">
        <v>524</v>
      </c>
      <c r="AE274" s="185">
        <v>381843000</v>
      </c>
      <c r="AF274" s="184" t="s">
        <v>555</v>
      </c>
      <c r="AG274" s="184" t="s">
        <v>1174</v>
      </c>
      <c r="AH274" s="182" t="s">
        <v>1175</v>
      </c>
      <c r="AI274" s="186"/>
      <c r="AJ274" s="200"/>
      <c r="AK274" s="200"/>
      <c r="AL274" s="196"/>
      <c r="AM274" s="199" t="str">
        <f t="shared" si="23"/>
        <v/>
      </c>
      <c r="AN274" s="198" t="str">
        <f t="shared" si="3"/>
        <v/>
      </c>
      <c r="AO274" s="201">
        <f t="shared" ca="1" si="17"/>
        <v>43700</v>
      </c>
      <c r="AP274" s="186"/>
      <c r="AQ274" s="199"/>
    </row>
    <row r="275" spans="1:43" ht="67.5" x14ac:dyDescent="0.25">
      <c r="A275" s="151">
        <f t="shared" si="22"/>
        <v>264</v>
      </c>
      <c r="B275" s="150" t="s">
        <v>386</v>
      </c>
      <c r="C275" s="150" t="s">
        <v>24</v>
      </c>
      <c r="D275" s="188" t="str">
        <f>IF(ISERROR(VLOOKUP(C275,Base!$C$2:$C$34,1,FALSE)),"error",LOOKUP(C275,Base!$C$2:$C$34,Base!$D$2:$D$34))</f>
        <v>Gestión con Valores para el Resultado</v>
      </c>
      <c r="E275" s="188" t="str">
        <f>IF(ISERROR(VLOOKUP(C275,Base!$C$2:$C$34,1,FALSE)),"error",LOOKUP(C275,Base!$C$2:$C$34,Base!$E$2:$E$34))</f>
        <v>Fortalecimiento organizacional y simplificación de procesos</v>
      </c>
      <c r="F275" s="188" t="str">
        <f>IF(ISERROR(VLOOKUP(C275,Base!$C$2:$C$34,1,FALSE)),"error",LOOKUP(C275,Base!$C$2:$C$34,Base!$F$2:$F$34))</f>
        <v>Plan de Acción / Plan Anual de Adquisiciones</v>
      </c>
      <c r="G275" s="188" t="str">
        <f>IF(ISERROR(VLOOKUP(C275,Base!$C$2:$C$34,1,FALSE)),"error",LOOKUP(C275,Base!$C$2:$C$34,Base!$G$2:$G$34))</f>
        <v>GA-Optimización de la gestión administrativa</v>
      </c>
      <c r="H275" s="188" t="str">
        <f>IF(ISERROR(VLOOKUP(C275,Base!$C$2:$C$34,1,FALSE)),"error",LOOKUP(C275,Base!$C$2:$C$34,Base!$H$2:$H$34))</f>
        <v>Fortalecer la gobernanza y gobernabilidad de la Institución, orientando los procesos de gestión hacia el incremento de las capacidades institucionales y la consolidación del clima organizacional</v>
      </c>
      <c r="I275" s="150" t="s">
        <v>207</v>
      </c>
      <c r="J275" s="75" t="s">
        <v>275</v>
      </c>
      <c r="K275" s="150" t="s">
        <v>75</v>
      </c>
      <c r="L275" s="181" t="s">
        <v>1071</v>
      </c>
      <c r="M275" s="182">
        <v>2</v>
      </c>
      <c r="N275" s="182">
        <v>1</v>
      </c>
      <c r="O275" s="182">
        <v>2018</v>
      </c>
      <c r="P275" s="182">
        <v>31</v>
      </c>
      <c r="Q275" s="182">
        <v>12</v>
      </c>
      <c r="R275" s="182">
        <v>2018</v>
      </c>
      <c r="S275" s="182"/>
      <c r="T275" s="182"/>
      <c r="U275" s="182"/>
      <c r="V275" s="77"/>
      <c r="W275" s="184"/>
      <c r="X275" s="182"/>
      <c r="Y275" s="182"/>
      <c r="Z275" s="183">
        <v>93131608</v>
      </c>
      <c r="AA275" s="184" t="s">
        <v>542</v>
      </c>
      <c r="AB275" s="184" t="s">
        <v>1133</v>
      </c>
      <c r="AC275" s="183" t="s">
        <v>1161</v>
      </c>
      <c r="AD275" s="184" t="s">
        <v>524</v>
      </c>
      <c r="AE275" s="185">
        <v>350000000</v>
      </c>
      <c r="AF275" s="184" t="s">
        <v>555</v>
      </c>
      <c r="AG275" s="184" t="s">
        <v>1174</v>
      </c>
      <c r="AH275" s="182" t="s">
        <v>1175</v>
      </c>
      <c r="AI275" s="186"/>
      <c r="AJ275" s="200"/>
      <c r="AK275" s="200"/>
      <c r="AL275" s="196"/>
      <c r="AM275" s="199" t="str">
        <f t="shared" si="23"/>
        <v/>
      </c>
      <c r="AN275" s="198" t="str">
        <f t="shared" si="3"/>
        <v/>
      </c>
      <c r="AO275" s="201">
        <f t="shared" ca="1" si="17"/>
        <v>43700</v>
      </c>
      <c r="AP275" s="186"/>
      <c r="AQ275" s="199"/>
    </row>
    <row r="276" spans="1:43" ht="67.5" x14ac:dyDescent="0.25">
      <c r="A276" s="151">
        <f t="shared" si="22"/>
        <v>265</v>
      </c>
      <c r="B276" s="150" t="s">
        <v>386</v>
      </c>
      <c r="C276" s="150" t="s">
        <v>24</v>
      </c>
      <c r="D276" s="188" t="str">
        <f>IF(ISERROR(VLOOKUP(C276,Base!$C$2:$C$34,1,FALSE)),"error",LOOKUP(C276,Base!$C$2:$C$34,Base!$D$2:$D$34))</f>
        <v>Gestión con Valores para el Resultado</v>
      </c>
      <c r="E276" s="188" t="str">
        <f>IF(ISERROR(VLOOKUP(C276,Base!$C$2:$C$34,1,FALSE)),"error",LOOKUP(C276,Base!$C$2:$C$34,Base!$E$2:$E$34))</f>
        <v>Fortalecimiento organizacional y simplificación de procesos</v>
      </c>
      <c r="F276" s="188" t="str">
        <f>IF(ISERROR(VLOOKUP(C276,Base!$C$2:$C$34,1,FALSE)),"error",LOOKUP(C276,Base!$C$2:$C$34,Base!$F$2:$F$34))</f>
        <v>Plan de Acción / Plan Anual de Adquisiciones</v>
      </c>
      <c r="G276" s="188" t="str">
        <f>IF(ISERROR(VLOOKUP(C276,Base!$C$2:$C$34,1,FALSE)),"error",LOOKUP(C276,Base!$C$2:$C$34,Base!$G$2:$G$34))</f>
        <v>GA-Optimización de la gestión administrativa</v>
      </c>
      <c r="H276" s="188" t="str">
        <f>IF(ISERROR(VLOOKUP(C276,Base!$C$2:$C$34,1,FALSE)),"error",LOOKUP(C276,Base!$C$2:$C$34,Base!$H$2:$H$34))</f>
        <v>Fortalecer la gobernanza y gobernabilidad de la Institución, orientando los procesos de gestión hacia el incremento de las capacidades institucionales y la consolidación del clima organizacional</v>
      </c>
      <c r="I276" s="150" t="s">
        <v>207</v>
      </c>
      <c r="J276" s="75" t="s">
        <v>275</v>
      </c>
      <c r="K276" s="150" t="s">
        <v>75</v>
      </c>
      <c r="L276" s="181" t="s">
        <v>1072</v>
      </c>
      <c r="M276" s="182">
        <v>2</v>
      </c>
      <c r="N276" s="182">
        <v>1</v>
      </c>
      <c r="O276" s="182">
        <v>2018</v>
      </c>
      <c r="P276" s="182">
        <v>31</v>
      </c>
      <c r="Q276" s="182">
        <v>12</v>
      </c>
      <c r="R276" s="182">
        <v>2018</v>
      </c>
      <c r="S276" s="182"/>
      <c r="T276" s="182"/>
      <c r="U276" s="182"/>
      <c r="V276" s="77"/>
      <c r="W276" s="184"/>
      <c r="X276" s="182"/>
      <c r="Y276" s="182"/>
      <c r="Z276" s="183" t="s">
        <v>1122</v>
      </c>
      <c r="AA276" s="184" t="s">
        <v>542</v>
      </c>
      <c r="AB276" s="184" t="s">
        <v>541</v>
      </c>
      <c r="AC276" s="183" t="s">
        <v>1169</v>
      </c>
      <c r="AD276" s="184" t="s">
        <v>524</v>
      </c>
      <c r="AE276" s="185">
        <v>594716000</v>
      </c>
      <c r="AF276" s="184" t="s">
        <v>555</v>
      </c>
      <c r="AG276" s="184" t="s">
        <v>1174</v>
      </c>
      <c r="AH276" s="182" t="s">
        <v>1175</v>
      </c>
      <c r="AI276" s="186"/>
      <c r="AJ276" s="200"/>
      <c r="AK276" s="200"/>
      <c r="AL276" s="196"/>
      <c r="AM276" s="199" t="str">
        <f t="shared" si="23"/>
        <v/>
      </c>
      <c r="AN276" s="198" t="str">
        <f t="shared" si="3"/>
        <v/>
      </c>
      <c r="AO276" s="201">
        <f t="shared" ca="1" si="17"/>
        <v>43700</v>
      </c>
      <c r="AP276" s="186"/>
      <c r="AQ276" s="199"/>
    </row>
    <row r="277" spans="1:43" ht="67.5" x14ac:dyDescent="0.25">
      <c r="A277" s="151">
        <f t="shared" si="22"/>
        <v>266</v>
      </c>
      <c r="B277" s="150" t="s">
        <v>386</v>
      </c>
      <c r="C277" s="150" t="s">
        <v>24</v>
      </c>
      <c r="D277" s="188" t="str">
        <f>IF(ISERROR(VLOOKUP(C277,Base!$C$2:$C$34,1,FALSE)),"error",LOOKUP(C277,Base!$C$2:$C$34,Base!$D$2:$D$34))</f>
        <v>Gestión con Valores para el Resultado</v>
      </c>
      <c r="E277" s="188" t="str">
        <f>IF(ISERROR(VLOOKUP(C277,Base!$C$2:$C$34,1,FALSE)),"error",LOOKUP(C277,Base!$C$2:$C$34,Base!$E$2:$E$34))</f>
        <v>Fortalecimiento organizacional y simplificación de procesos</v>
      </c>
      <c r="F277" s="188" t="str">
        <f>IF(ISERROR(VLOOKUP(C277,Base!$C$2:$C$34,1,FALSE)),"error",LOOKUP(C277,Base!$C$2:$C$34,Base!$F$2:$F$34))</f>
        <v>Plan de Acción / Plan Anual de Adquisiciones</v>
      </c>
      <c r="G277" s="188" t="str">
        <f>IF(ISERROR(VLOOKUP(C277,Base!$C$2:$C$34,1,FALSE)),"error",LOOKUP(C277,Base!$C$2:$C$34,Base!$G$2:$G$34))</f>
        <v>GA-Optimización de la gestión administrativa</v>
      </c>
      <c r="H277" s="188" t="str">
        <f>IF(ISERROR(VLOOKUP(C277,Base!$C$2:$C$34,1,FALSE)),"error",LOOKUP(C277,Base!$C$2:$C$34,Base!$H$2:$H$34))</f>
        <v>Fortalecer la gobernanza y gobernabilidad de la Institución, orientando los procesos de gestión hacia el incremento de las capacidades institucionales y la consolidación del clima organizacional</v>
      </c>
      <c r="I277" s="150" t="s">
        <v>207</v>
      </c>
      <c r="J277" s="75" t="s">
        <v>275</v>
      </c>
      <c r="K277" s="150" t="s">
        <v>75</v>
      </c>
      <c r="L277" s="181" t="s">
        <v>1073</v>
      </c>
      <c r="M277" s="182">
        <v>2</v>
      </c>
      <c r="N277" s="182">
        <v>1</v>
      </c>
      <c r="O277" s="182">
        <v>2018</v>
      </c>
      <c r="P277" s="182">
        <v>31</v>
      </c>
      <c r="Q277" s="182">
        <v>12</v>
      </c>
      <c r="R277" s="182">
        <v>2018</v>
      </c>
      <c r="S277" s="182"/>
      <c r="T277" s="182"/>
      <c r="U277" s="182"/>
      <c r="V277" s="77"/>
      <c r="W277" s="184"/>
      <c r="X277" s="182"/>
      <c r="Y277" s="182"/>
      <c r="Z277" s="183">
        <v>80101501</v>
      </c>
      <c r="AA277" s="184" t="s">
        <v>1144</v>
      </c>
      <c r="AB277" s="184" t="s">
        <v>556</v>
      </c>
      <c r="AC277" s="183" t="s">
        <v>1169</v>
      </c>
      <c r="AD277" s="184" t="s">
        <v>524</v>
      </c>
      <c r="AE277" s="185">
        <v>23000000</v>
      </c>
      <c r="AF277" s="184" t="s">
        <v>555</v>
      </c>
      <c r="AG277" s="184" t="s">
        <v>1174</v>
      </c>
      <c r="AH277" s="182" t="s">
        <v>1175</v>
      </c>
      <c r="AI277" s="186"/>
      <c r="AJ277" s="200"/>
      <c r="AK277" s="200"/>
      <c r="AL277" s="196"/>
      <c r="AM277" s="199" t="str">
        <f t="shared" si="23"/>
        <v/>
      </c>
      <c r="AN277" s="198" t="str">
        <f t="shared" si="3"/>
        <v/>
      </c>
      <c r="AO277" s="201">
        <f t="shared" ca="1" si="17"/>
        <v>43700</v>
      </c>
      <c r="AP277" s="186"/>
      <c r="AQ277" s="199"/>
    </row>
    <row r="278" spans="1:43" ht="67.5" x14ac:dyDescent="0.25">
      <c r="A278" s="151">
        <f t="shared" si="22"/>
        <v>267</v>
      </c>
      <c r="B278" s="150" t="s">
        <v>386</v>
      </c>
      <c r="C278" s="150" t="s">
        <v>24</v>
      </c>
      <c r="D278" s="188" t="str">
        <f>IF(ISERROR(VLOOKUP(C278,Base!$C$2:$C$34,1,FALSE)),"error",LOOKUP(C278,Base!$C$2:$C$34,Base!$D$2:$D$34))</f>
        <v>Gestión con Valores para el Resultado</v>
      </c>
      <c r="E278" s="188" t="str">
        <f>IF(ISERROR(VLOOKUP(C278,Base!$C$2:$C$34,1,FALSE)),"error",LOOKUP(C278,Base!$C$2:$C$34,Base!$E$2:$E$34))</f>
        <v>Fortalecimiento organizacional y simplificación de procesos</v>
      </c>
      <c r="F278" s="188" t="str">
        <f>IF(ISERROR(VLOOKUP(C278,Base!$C$2:$C$34,1,FALSE)),"error",LOOKUP(C278,Base!$C$2:$C$34,Base!$F$2:$F$34))</f>
        <v>Plan de Acción / Plan Anual de Adquisiciones</v>
      </c>
      <c r="G278" s="188" t="str">
        <f>IF(ISERROR(VLOOKUP(C278,Base!$C$2:$C$34,1,FALSE)),"error",LOOKUP(C278,Base!$C$2:$C$34,Base!$G$2:$G$34))</f>
        <v>GA-Optimización de la gestión administrativa</v>
      </c>
      <c r="H278" s="188" t="str">
        <f>IF(ISERROR(VLOOKUP(C278,Base!$C$2:$C$34,1,FALSE)),"error",LOOKUP(C278,Base!$C$2:$C$34,Base!$H$2:$H$34))</f>
        <v>Fortalecer la gobernanza y gobernabilidad de la Institución, orientando los procesos de gestión hacia el incremento de las capacidades institucionales y la consolidación del clima organizacional</v>
      </c>
      <c r="I278" s="150" t="s">
        <v>207</v>
      </c>
      <c r="J278" s="75" t="s">
        <v>275</v>
      </c>
      <c r="K278" s="150" t="s">
        <v>75</v>
      </c>
      <c r="L278" s="181" t="s">
        <v>1074</v>
      </c>
      <c r="M278" s="182">
        <v>2</v>
      </c>
      <c r="N278" s="182">
        <v>1</v>
      </c>
      <c r="O278" s="182">
        <v>2018</v>
      </c>
      <c r="P278" s="182">
        <v>31</v>
      </c>
      <c r="Q278" s="182">
        <v>12</v>
      </c>
      <c r="R278" s="182">
        <v>2018</v>
      </c>
      <c r="S278" s="182"/>
      <c r="T278" s="182"/>
      <c r="U278" s="182"/>
      <c r="V278" s="77"/>
      <c r="W278" s="184"/>
      <c r="X278" s="182"/>
      <c r="Y278" s="182"/>
      <c r="Z278" s="183">
        <v>84111502</v>
      </c>
      <c r="AA278" s="184" t="s">
        <v>1144</v>
      </c>
      <c r="AB278" s="184" t="s">
        <v>556</v>
      </c>
      <c r="AC278" s="183" t="s">
        <v>1169</v>
      </c>
      <c r="AD278" s="184" t="s">
        <v>524</v>
      </c>
      <c r="AE278" s="185">
        <v>27000000</v>
      </c>
      <c r="AF278" s="184" t="s">
        <v>555</v>
      </c>
      <c r="AG278" s="184" t="s">
        <v>1174</v>
      </c>
      <c r="AH278" s="182" t="s">
        <v>1175</v>
      </c>
      <c r="AI278" s="186"/>
      <c r="AJ278" s="200"/>
      <c r="AK278" s="200"/>
      <c r="AL278" s="196"/>
      <c r="AM278" s="199" t="str">
        <f t="shared" si="23"/>
        <v/>
      </c>
      <c r="AN278" s="198" t="str">
        <f t="shared" si="3"/>
        <v/>
      </c>
      <c r="AO278" s="201">
        <f t="shared" ca="1" si="17"/>
        <v>43700</v>
      </c>
      <c r="AP278" s="186"/>
      <c r="AQ278" s="199"/>
    </row>
    <row r="279" spans="1:43" ht="67.5" x14ac:dyDescent="0.25">
      <c r="A279" s="151">
        <f t="shared" si="22"/>
        <v>268</v>
      </c>
      <c r="B279" s="150" t="s">
        <v>386</v>
      </c>
      <c r="C279" s="150" t="s">
        <v>24</v>
      </c>
      <c r="D279" s="188" t="str">
        <f>IF(ISERROR(VLOOKUP(C279,Base!$C$2:$C$34,1,FALSE)),"error",LOOKUP(C279,Base!$C$2:$C$34,Base!$D$2:$D$34))</f>
        <v>Gestión con Valores para el Resultado</v>
      </c>
      <c r="E279" s="188" t="str">
        <f>IF(ISERROR(VLOOKUP(C279,Base!$C$2:$C$34,1,FALSE)),"error",LOOKUP(C279,Base!$C$2:$C$34,Base!$E$2:$E$34))</f>
        <v>Fortalecimiento organizacional y simplificación de procesos</v>
      </c>
      <c r="F279" s="188" t="str">
        <f>IF(ISERROR(VLOOKUP(C279,Base!$C$2:$C$34,1,FALSE)),"error",LOOKUP(C279,Base!$C$2:$C$34,Base!$F$2:$F$34))</f>
        <v>Plan de Acción / Plan Anual de Adquisiciones</v>
      </c>
      <c r="G279" s="188" t="str">
        <f>IF(ISERROR(VLOOKUP(C279,Base!$C$2:$C$34,1,FALSE)),"error",LOOKUP(C279,Base!$C$2:$C$34,Base!$G$2:$G$34))</f>
        <v>GA-Optimización de la gestión administrativa</v>
      </c>
      <c r="H279" s="188" t="str">
        <f>IF(ISERROR(VLOOKUP(C279,Base!$C$2:$C$34,1,FALSE)),"error",LOOKUP(C279,Base!$C$2:$C$34,Base!$H$2:$H$34))</f>
        <v>Fortalecer la gobernanza y gobernabilidad de la Institución, orientando los procesos de gestión hacia el incremento de las capacidades institucionales y la consolidación del clima organizacional</v>
      </c>
      <c r="I279" s="150" t="s">
        <v>207</v>
      </c>
      <c r="J279" s="75" t="s">
        <v>275</v>
      </c>
      <c r="K279" s="150" t="s">
        <v>75</v>
      </c>
      <c r="L279" s="181" t="s">
        <v>1075</v>
      </c>
      <c r="M279" s="182">
        <v>2</v>
      </c>
      <c r="N279" s="182">
        <v>1</v>
      </c>
      <c r="O279" s="182">
        <v>2018</v>
      </c>
      <c r="P279" s="182">
        <v>31</v>
      </c>
      <c r="Q279" s="182">
        <v>12</v>
      </c>
      <c r="R279" s="182">
        <v>2018</v>
      </c>
      <c r="S279" s="182"/>
      <c r="T279" s="182"/>
      <c r="U279" s="182"/>
      <c r="V279" s="77"/>
      <c r="W279" s="184"/>
      <c r="X279" s="182"/>
      <c r="Y279" s="182"/>
      <c r="Z279" s="183" t="s">
        <v>1122</v>
      </c>
      <c r="AA279" s="184" t="s">
        <v>542</v>
      </c>
      <c r="AB279" s="184" t="s">
        <v>556</v>
      </c>
      <c r="AC279" s="183" t="s">
        <v>1169</v>
      </c>
      <c r="AD279" s="184" t="s">
        <v>524</v>
      </c>
      <c r="AE279" s="185">
        <v>16410000</v>
      </c>
      <c r="AF279" s="184" t="s">
        <v>555</v>
      </c>
      <c r="AG279" s="184" t="s">
        <v>1174</v>
      </c>
      <c r="AH279" s="182" t="s">
        <v>1175</v>
      </c>
      <c r="AI279" s="186"/>
      <c r="AJ279" s="200"/>
      <c r="AK279" s="200"/>
      <c r="AL279" s="196"/>
      <c r="AM279" s="199" t="str">
        <f t="shared" si="23"/>
        <v/>
      </c>
      <c r="AN279" s="198" t="str">
        <f t="shared" si="3"/>
        <v/>
      </c>
      <c r="AO279" s="201">
        <f t="shared" ca="1" si="17"/>
        <v>43700</v>
      </c>
      <c r="AP279" s="186"/>
      <c r="AQ279" s="199"/>
    </row>
    <row r="280" spans="1:43" ht="67.5" x14ac:dyDescent="0.25">
      <c r="A280" s="151">
        <f t="shared" si="22"/>
        <v>269</v>
      </c>
      <c r="B280" s="150" t="s">
        <v>386</v>
      </c>
      <c r="C280" s="150" t="s">
        <v>24</v>
      </c>
      <c r="D280" s="188" t="str">
        <f>IF(ISERROR(VLOOKUP(C280,Base!$C$2:$C$34,1,FALSE)),"error",LOOKUP(C280,Base!$C$2:$C$34,Base!$D$2:$D$34))</f>
        <v>Gestión con Valores para el Resultado</v>
      </c>
      <c r="E280" s="188" t="str">
        <f>IF(ISERROR(VLOOKUP(C280,Base!$C$2:$C$34,1,FALSE)),"error",LOOKUP(C280,Base!$C$2:$C$34,Base!$E$2:$E$34))</f>
        <v>Fortalecimiento organizacional y simplificación de procesos</v>
      </c>
      <c r="F280" s="188" t="str">
        <f>IF(ISERROR(VLOOKUP(C280,Base!$C$2:$C$34,1,FALSE)),"error",LOOKUP(C280,Base!$C$2:$C$34,Base!$F$2:$F$34))</f>
        <v>Plan de Acción / Plan Anual de Adquisiciones</v>
      </c>
      <c r="G280" s="188" t="str">
        <f>IF(ISERROR(VLOOKUP(C280,Base!$C$2:$C$34,1,FALSE)),"error",LOOKUP(C280,Base!$C$2:$C$34,Base!$G$2:$G$34))</f>
        <v>GA-Optimización de la gestión administrativa</v>
      </c>
      <c r="H280" s="188" t="str">
        <f>IF(ISERROR(VLOOKUP(C280,Base!$C$2:$C$34,1,FALSE)),"error",LOOKUP(C280,Base!$C$2:$C$34,Base!$H$2:$H$34))</f>
        <v>Fortalecer la gobernanza y gobernabilidad de la Institución, orientando los procesos de gestión hacia el incremento de las capacidades institucionales y la consolidación del clima organizacional</v>
      </c>
      <c r="I280" s="150" t="s">
        <v>207</v>
      </c>
      <c r="J280" s="75" t="s">
        <v>275</v>
      </c>
      <c r="K280" s="150" t="s">
        <v>75</v>
      </c>
      <c r="L280" s="181" t="s">
        <v>1076</v>
      </c>
      <c r="M280" s="182">
        <v>2</v>
      </c>
      <c r="N280" s="182">
        <v>1</v>
      </c>
      <c r="O280" s="182">
        <v>2018</v>
      </c>
      <c r="P280" s="182">
        <v>31</v>
      </c>
      <c r="Q280" s="182">
        <v>12</v>
      </c>
      <c r="R280" s="182">
        <v>2018</v>
      </c>
      <c r="S280" s="182"/>
      <c r="T280" s="182"/>
      <c r="U280" s="182"/>
      <c r="V280" s="77"/>
      <c r="W280" s="184"/>
      <c r="X280" s="182"/>
      <c r="Y280" s="182"/>
      <c r="Z280" s="183" t="s">
        <v>1122</v>
      </c>
      <c r="AA280" s="184" t="s">
        <v>542</v>
      </c>
      <c r="AB280" s="184" t="s">
        <v>556</v>
      </c>
      <c r="AC280" s="183" t="s">
        <v>1169</v>
      </c>
      <c r="AD280" s="184" t="s">
        <v>524</v>
      </c>
      <c r="AE280" s="185">
        <v>373100000</v>
      </c>
      <c r="AF280" s="184" t="s">
        <v>555</v>
      </c>
      <c r="AG280" s="184" t="s">
        <v>1174</v>
      </c>
      <c r="AH280" s="182" t="s">
        <v>1175</v>
      </c>
      <c r="AI280" s="186"/>
      <c r="AJ280" s="200"/>
      <c r="AK280" s="200"/>
      <c r="AL280" s="196"/>
      <c r="AM280" s="199" t="str">
        <f t="shared" si="23"/>
        <v/>
      </c>
      <c r="AN280" s="198" t="str">
        <f t="shared" si="3"/>
        <v/>
      </c>
      <c r="AO280" s="201">
        <f t="shared" ca="1" si="17"/>
        <v>43700</v>
      </c>
      <c r="AP280" s="186"/>
      <c r="AQ280" s="199"/>
    </row>
    <row r="281" spans="1:43" ht="67.5" x14ac:dyDescent="0.25">
      <c r="A281" s="151">
        <f t="shared" si="22"/>
        <v>270</v>
      </c>
      <c r="B281" s="150" t="s">
        <v>386</v>
      </c>
      <c r="C281" s="150" t="s">
        <v>24</v>
      </c>
      <c r="D281" s="188" t="str">
        <f>IF(ISERROR(VLOOKUP(C281,Base!$C$2:$C$34,1,FALSE)),"error",LOOKUP(C281,Base!$C$2:$C$34,Base!$D$2:$D$34))</f>
        <v>Gestión con Valores para el Resultado</v>
      </c>
      <c r="E281" s="188" t="str">
        <f>IF(ISERROR(VLOOKUP(C281,Base!$C$2:$C$34,1,FALSE)),"error",LOOKUP(C281,Base!$C$2:$C$34,Base!$E$2:$E$34))</f>
        <v>Fortalecimiento organizacional y simplificación de procesos</v>
      </c>
      <c r="F281" s="188" t="str">
        <f>IF(ISERROR(VLOOKUP(C281,Base!$C$2:$C$34,1,FALSE)),"error",LOOKUP(C281,Base!$C$2:$C$34,Base!$F$2:$F$34))</f>
        <v>Plan de Acción / Plan Anual de Adquisiciones</v>
      </c>
      <c r="G281" s="188" t="str">
        <f>IF(ISERROR(VLOOKUP(C281,Base!$C$2:$C$34,1,FALSE)),"error",LOOKUP(C281,Base!$C$2:$C$34,Base!$G$2:$G$34))</f>
        <v>GA-Optimización de la gestión administrativa</v>
      </c>
      <c r="H281" s="188" t="str">
        <f>IF(ISERROR(VLOOKUP(C281,Base!$C$2:$C$34,1,FALSE)),"error",LOOKUP(C281,Base!$C$2:$C$34,Base!$H$2:$H$34))</f>
        <v>Fortalecer la gobernanza y gobernabilidad de la Institución, orientando los procesos de gestión hacia el incremento de las capacidades institucionales y la consolidación del clima organizacional</v>
      </c>
      <c r="I281" s="150" t="s">
        <v>207</v>
      </c>
      <c r="J281" s="75" t="s">
        <v>275</v>
      </c>
      <c r="K281" s="150" t="s">
        <v>75</v>
      </c>
      <c r="L281" s="181" t="s">
        <v>1077</v>
      </c>
      <c r="M281" s="182">
        <v>2</v>
      </c>
      <c r="N281" s="182">
        <v>1</v>
      </c>
      <c r="O281" s="182">
        <v>2018</v>
      </c>
      <c r="P281" s="182">
        <v>31</v>
      </c>
      <c r="Q281" s="182">
        <v>12</v>
      </c>
      <c r="R281" s="182">
        <v>2018</v>
      </c>
      <c r="S281" s="182"/>
      <c r="T281" s="182"/>
      <c r="U281" s="182"/>
      <c r="V281" s="77"/>
      <c r="W281" s="184"/>
      <c r="X281" s="182"/>
      <c r="Y281" s="182"/>
      <c r="Z281" s="183" t="s">
        <v>1122</v>
      </c>
      <c r="AA281" s="184" t="s">
        <v>1145</v>
      </c>
      <c r="AB281" s="184" t="s">
        <v>556</v>
      </c>
      <c r="AC281" s="183" t="s">
        <v>1169</v>
      </c>
      <c r="AD281" s="184" t="s">
        <v>524</v>
      </c>
      <c r="AE281" s="185">
        <v>11436001</v>
      </c>
      <c r="AF281" s="184" t="s">
        <v>555</v>
      </c>
      <c r="AG281" s="184" t="s">
        <v>1174</v>
      </c>
      <c r="AH281" s="182" t="s">
        <v>1175</v>
      </c>
      <c r="AI281" s="186"/>
      <c r="AJ281" s="200"/>
      <c r="AK281" s="200"/>
      <c r="AL281" s="196"/>
      <c r="AM281" s="199" t="str">
        <f t="shared" si="23"/>
        <v/>
      </c>
      <c r="AN281" s="198" t="str">
        <f t="shared" si="3"/>
        <v/>
      </c>
      <c r="AO281" s="201">
        <f t="shared" ca="1" si="17"/>
        <v>43700</v>
      </c>
      <c r="AP281" s="186"/>
      <c r="AQ281" s="199"/>
    </row>
    <row r="282" spans="1:43" ht="67.5" x14ac:dyDescent="0.25">
      <c r="A282" s="151">
        <f t="shared" si="22"/>
        <v>271</v>
      </c>
      <c r="B282" s="150" t="s">
        <v>386</v>
      </c>
      <c r="C282" s="150" t="s">
        <v>24</v>
      </c>
      <c r="D282" s="188" t="str">
        <f>IF(ISERROR(VLOOKUP(C282,Base!$C$2:$C$34,1,FALSE)),"error",LOOKUP(C282,Base!$C$2:$C$34,Base!$D$2:$D$34))</f>
        <v>Gestión con Valores para el Resultado</v>
      </c>
      <c r="E282" s="188" t="str">
        <f>IF(ISERROR(VLOOKUP(C282,Base!$C$2:$C$34,1,FALSE)),"error",LOOKUP(C282,Base!$C$2:$C$34,Base!$E$2:$E$34))</f>
        <v>Fortalecimiento organizacional y simplificación de procesos</v>
      </c>
      <c r="F282" s="188" t="str">
        <f>IF(ISERROR(VLOOKUP(C282,Base!$C$2:$C$34,1,FALSE)),"error",LOOKUP(C282,Base!$C$2:$C$34,Base!$F$2:$F$34))</f>
        <v>Plan de Acción / Plan Anual de Adquisiciones</v>
      </c>
      <c r="G282" s="188" t="str">
        <f>IF(ISERROR(VLOOKUP(C282,Base!$C$2:$C$34,1,FALSE)),"error",LOOKUP(C282,Base!$C$2:$C$34,Base!$G$2:$G$34))</f>
        <v>GA-Optimización de la gestión administrativa</v>
      </c>
      <c r="H282" s="188" t="str">
        <f>IF(ISERROR(VLOOKUP(C282,Base!$C$2:$C$34,1,FALSE)),"error",LOOKUP(C282,Base!$C$2:$C$34,Base!$H$2:$H$34))</f>
        <v>Fortalecer la gobernanza y gobernabilidad de la Institución, orientando los procesos de gestión hacia el incremento de las capacidades institucionales y la consolidación del clima organizacional</v>
      </c>
      <c r="I282" s="150" t="s">
        <v>207</v>
      </c>
      <c r="J282" s="75" t="s">
        <v>275</v>
      </c>
      <c r="K282" s="150" t="s">
        <v>75</v>
      </c>
      <c r="L282" s="181" t="s">
        <v>1078</v>
      </c>
      <c r="M282" s="182">
        <v>2</v>
      </c>
      <c r="N282" s="182">
        <v>1</v>
      </c>
      <c r="O282" s="182">
        <v>2018</v>
      </c>
      <c r="P282" s="182">
        <v>31</v>
      </c>
      <c r="Q282" s="182">
        <v>12</v>
      </c>
      <c r="R282" s="182">
        <v>2018</v>
      </c>
      <c r="S282" s="182"/>
      <c r="T282" s="182"/>
      <c r="U282" s="182"/>
      <c r="V282" s="77"/>
      <c r="W282" s="184"/>
      <c r="X282" s="182"/>
      <c r="Y282" s="182"/>
      <c r="Z282" s="183" t="s">
        <v>1122</v>
      </c>
      <c r="AA282" s="184" t="s">
        <v>1146</v>
      </c>
      <c r="AB282" s="184" t="s">
        <v>1147</v>
      </c>
      <c r="AC282" s="183" t="s">
        <v>1169</v>
      </c>
      <c r="AD282" s="184" t="s">
        <v>524</v>
      </c>
      <c r="AE282" s="185">
        <v>118317000</v>
      </c>
      <c r="AF282" s="184" t="s">
        <v>555</v>
      </c>
      <c r="AG282" s="184" t="s">
        <v>1174</v>
      </c>
      <c r="AH282" s="182" t="s">
        <v>1175</v>
      </c>
      <c r="AI282" s="186"/>
      <c r="AJ282" s="200"/>
      <c r="AK282" s="200"/>
      <c r="AL282" s="196"/>
      <c r="AM282" s="199" t="str">
        <f t="shared" si="23"/>
        <v/>
      </c>
      <c r="AN282" s="198" t="str">
        <f t="shared" si="3"/>
        <v/>
      </c>
      <c r="AO282" s="201">
        <f t="shared" ca="1" si="17"/>
        <v>43700</v>
      </c>
      <c r="AP282" s="186"/>
      <c r="AQ282" s="199"/>
    </row>
    <row r="283" spans="1:43" ht="67.5" x14ac:dyDescent="0.25">
      <c r="A283" s="151">
        <f t="shared" si="22"/>
        <v>272</v>
      </c>
      <c r="B283" s="150" t="s">
        <v>386</v>
      </c>
      <c r="C283" s="150" t="s">
        <v>24</v>
      </c>
      <c r="D283" s="188" t="str">
        <f>IF(ISERROR(VLOOKUP(C283,Base!$C$2:$C$34,1,FALSE)),"error",LOOKUP(C283,Base!$C$2:$C$34,Base!$D$2:$D$34))</f>
        <v>Gestión con Valores para el Resultado</v>
      </c>
      <c r="E283" s="188" t="str">
        <f>IF(ISERROR(VLOOKUP(C283,Base!$C$2:$C$34,1,FALSE)),"error",LOOKUP(C283,Base!$C$2:$C$34,Base!$E$2:$E$34))</f>
        <v>Fortalecimiento organizacional y simplificación de procesos</v>
      </c>
      <c r="F283" s="188" t="str">
        <f>IF(ISERROR(VLOOKUP(C283,Base!$C$2:$C$34,1,FALSE)),"error",LOOKUP(C283,Base!$C$2:$C$34,Base!$F$2:$F$34))</f>
        <v>Plan de Acción / Plan Anual de Adquisiciones</v>
      </c>
      <c r="G283" s="188" t="str">
        <f>IF(ISERROR(VLOOKUP(C283,Base!$C$2:$C$34,1,FALSE)),"error",LOOKUP(C283,Base!$C$2:$C$34,Base!$G$2:$G$34))</f>
        <v>GA-Optimización de la gestión administrativa</v>
      </c>
      <c r="H283" s="188" t="str">
        <f>IF(ISERROR(VLOOKUP(C283,Base!$C$2:$C$34,1,FALSE)),"error",LOOKUP(C283,Base!$C$2:$C$34,Base!$H$2:$H$34))</f>
        <v>Fortalecer la gobernanza y gobernabilidad de la Institución, orientando los procesos de gestión hacia el incremento de las capacidades institucionales y la consolidación del clima organizacional</v>
      </c>
      <c r="I283" s="150" t="s">
        <v>207</v>
      </c>
      <c r="J283" s="75" t="s">
        <v>275</v>
      </c>
      <c r="K283" s="150" t="s">
        <v>75</v>
      </c>
      <c r="L283" s="181" t="s">
        <v>1079</v>
      </c>
      <c r="M283" s="182">
        <v>2</v>
      </c>
      <c r="N283" s="182">
        <v>1</v>
      </c>
      <c r="O283" s="182">
        <v>2018</v>
      </c>
      <c r="P283" s="182">
        <v>31</v>
      </c>
      <c r="Q283" s="182">
        <v>12</v>
      </c>
      <c r="R283" s="182">
        <v>2018</v>
      </c>
      <c r="S283" s="182"/>
      <c r="T283" s="182"/>
      <c r="U283" s="182"/>
      <c r="V283" s="77"/>
      <c r="W283" s="184"/>
      <c r="X283" s="182"/>
      <c r="Y283" s="182"/>
      <c r="Z283" s="183" t="s">
        <v>1122</v>
      </c>
      <c r="AA283" s="184" t="s">
        <v>1148</v>
      </c>
      <c r="AB283" s="184" t="s">
        <v>556</v>
      </c>
      <c r="AC283" s="183" t="s">
        <v>1169</v>
      </c>
      <c r="AD283" s="184" t="s">
        <v>524</v>
      </c>
      <c r="AE283" s="185">
        <v>272534000</v>
      </c>
      <c r="AF283" s="184" t="s">
        <v>555</v>
      </c>
      <c r="AG283" s="184" t="s">
        <v>1174</v>
      </c>
      <c r="AH283" s="182" t="s">
        <v>1175</v>
      </c>
      <c r="AI283" s="186"/>
      <c r="AJ283" s="200"/>
      <c r="AK283" s="200"/>
      <c r="AL283" s="196"/>
      <c r="AM283" s="199" t="str">
        <f t="shared" si="23"/>
        <v/>
      </c>
      <c r="AN283" s="198" t="str">
        <f t="shared" si="3"/>
        <v/>
      </c>
      <c r="AO283" s="201">
        <f t="shared" ca="1" si="17"/>
        <v>43700</v>
      </c>
      <c r="AP283" s="186"/>
      <c r="AQ283" s="199"/>
    </row>
    <row r="284" spans="1:43" ht="67.5" x14ac:dyDescent="0.25">
      <c r="A284" s="151">
        <f t="shared" si="22"/>
        <v>273</v>
      </c>
      <c r="B284" s="150" t="s">
        <v>386</v>
      </c>
      <c r="C284" s="150" t="s">
        <v>24</v>
      </c>
      <c r="D284" s="188" t="str">
        <f>IF(ISERROR(VLOOKUP(C284,Base!$C$2:$C$34,1,FALSE)),"error",LOOKUP(C284,Base!$C$2:$C$34,Base!$D$2:$D$34))</f>
        <v>Gestión con Valores para el Resultado</v>
      </c>
      <c r="E284" s="188" t="str">
        <f>IF(ISERROR(VLOOKUP(C284,Base!$C$2:$C$34,1,FALSE)),"error",LOOKUP(C284,Base!$C$2:$C$34,Base!$E$2:$E$34))</f>
        <v>Fortalecimiento organizacional y simplificación de procesos</v>
      </c>
      <c r="F284" s="188" t="str">
        <f>IF(ISERROR(VLOOKUP(C284,Base!$C$2:$C$34,1,FALSE)),"error",LOOKUP(C284,Base!$C$2:$C$34,Base!$F$2:$F$34))</f>
        <v>Plan de Acción / Plan Anual de Adquisiciones</v>
      </c>
      <c r="G284" s="188" t="str">
        <f>IF(ISERROR(VLOOKUP(C284,Base!$C$2:$C$34,1,FALSE)),"error",LOOKUP(C284,Base!$C$2:$C$34,Base!$G$2:$G$34))</f>
        <v>GA-Optimización de la gestión administrativa</v>
      </c>
      <c r="H284" s="188" t="str">
        <f>IF(ISERROR(VLOOKUP(C284,Base!$C$2:$C$34,1,FALSE)),"error",LOOKUP(C284,Base!$C$2:$C$34,Base!$H$2:$H$34))</f>
        <v>Fortalecer la gobernanza y gobernabilidad de la Institución, orientando los procesos de gestión hacia el incremento de las capacidades institucionales y la consolidación del clima organizacional</v>
      </c>
      <c r="I284" s="150" t="s">
        <v>207</v>
      </c>
      <c r="J284" s="75" t="s">
        <v>275</v>
      </c>
      <c r="K284" s="150" t="s">
        <v>75</v>
      </c>
      <c r="L284" s="181" t="s">
        <v>1080</v>
      </c>
      <c r="M284" s="182">
        <v>2</v>
      </c>
      <c r="N284" s="182">
        <v>1</v>
      </c>
      <c r="O284" s="182">
        <v>2018</v>
      </c>
      <c r="P284" s="182">
        <v>31</v>
      </c>
      <c r="Q284" s="182">
        <v>12</v>
      </c>
      <c r="R284" s="182">
        <v>2018</v>
      </c>
      <c r="S284" s="182"/>
      <c r="T284" s="182"/>
      <c r="U284" s="182"/>
      <c r="V284" s="77"/>
      <c r="W284" s="184"/>
      <c r="X284" s="182"/>
      <c r="Y284" s="182"/>
      <c r="Z284" s="183">
        <v>81111801</v>
      </c>
      <c r="AA284" s="184" t="s">
        <v>1149</v>
      </c>
      <c r="AB284" s="184" t="s">
        <v>1131</v>
      </c>
      <c r="AC284" s="183" t="s">
        <v>1161</v>
      </c>
      <c r="AD284" s="184" t="s">
        <v>524</v>
      </c>
      <c r="AE284" s="185">
        <v>88956000</v>
      </c>
      <c r="AF284" s="184" t="s">
        <v>555</v>
      </c>
      <c r="AG284" s="184" t="s">
        <v>1174</v>
      </c>
      <c r="AH284" s="182" t="s">
        <v>1175</v>
      </c>
      <c r="AI284" s="186"/>
      <c r="AJ284" s="200"/>
      <c r="AK284" s="200"/>
      <c r="AL284" s="196"/>
      <c r="AM284" s="199" t="str">
        <f t="shared" si="23"/>
        <v/>
      </c>
      <c r="AN284" s="198" t="str">
        <f t="shared" si="3"/>
        <v/>
      </c>
      <c r="AO284" s="201">
        <f t="shared" ca="1" si="17"/>
        <v>43700</v>
      </c>
      <c r="AP284" s="186"/>
      <c r="AQ284" s="199"/>
    </row>
    <row r="285" spans="1:43" ht="67.5" x14ac:dyDescent="0.25">
      <c r="A285" s="151">
        <f t="shared" si="22"/>
        <v>274</v>
      </c>
      <c r="B285" s="150" t="s">
        <v>386</v>
      </c>
      <c r="C285" s="150" t="s">
        <v>24</v>
      </c>
      <c r="D285" s="188" t="str">
        <f>IF(ISERROR(VLOOKUP(C285,Base!$C$2:$C$34,1,FALSE)),"error",LOOKUP(C285,Base!$C$2:$C$34,Base!$D$2:$D$34))</f>
        <v>Gestión con Valores para el Resultado</v>
      </c>
      <c r="E285" s="188" t="str">
        <f>IF(ISERROR(VLOOKUP(C285,Base!$C$2:$C$34,1,FALSE)),"error",LOOKUP(C285,Base!$C$2:$C$34,Base!$E$2:$E$34))</f>
        <v>Fortalecimiento organizacional y simplificación de procesos</v>
      </c>
      <c r="F285" s="188" t="str">
        <f>IF(ISERROR(VLOOKUP(C285,Base!$C$2:$C$34,1,FALSE)),"error",LOOKUP(C285,Base!$C$2:$C$34,Base!$F$2:$F$34))</f>
        <v>Plan de Acción / Plan Anual de Adquisiciones</v>
      </c>
      <c r="G285" s="188" t="str">
        <f>IF(ISERROR(VLOOKUP(C285,Base!$C$2:$C$34,1,FALSE)),"error",LOOKUP(C285,Base!$C$2:$C$34,Base!$G$2:$G$34))</f>
        <v>GA-Optimización de la gestión administrativa</v>
      </c>
      <c r="H285" s="188" t="str">
        <f>IF(ISERROR(VLOOKUP(C285,Base!$C$2:$C$34,1,FALSE)),"error",LOOKUP(C285,Base!$C$2:$C$34,Base!$H$2:$H$34))</f>
        <v>Fortalecer la gobernanza y gobernabilidad de la Institución, orientando los procesos de gestión hacia el incremento de las capacidades institucionales y la consolidación del clima organizacional</v>
      </c>
      <c r="I285" s="150" t="s">
        <v>207</v>
      </c>
      <c r="J285" s="75" t="s">
        <v>275</v>
      </c>
      <c r="K285" s="150" t="s">
        <v>75</v>
      </c>
      <c r="L285" s="181" t="s">
        <v>1081</v>
      </c>
      <c r="M285" s="182">
        <v>2</v>
      </c>
      <c r="N285" s="182">
        <v>1</v>
      </c>
      <c r="O285" s="182">
        <v>2018</v>
      </c>
      <c r="P285" s="182">
        <v>31</v>
      </c>
      <c r="Q285" s="182">
        <v>12</v>
      </c>
      <c r="R285" s="182">
        <v>2018</v>
      </c>
      <c r="S285" s="182"/>
      <c r="T285" s="182"/>
      <c r="U285" s="182"/>
      <c r="V285" s="77"/>
      <c r="W285" s="184"/>
      <c r="X285" s="182"/>
      <c r="Y285" s="182"/>
      <c r="Z285" s="183">
        <v>85101508</v>
      </c>
      <c r="AA285" s="184" t="s">
        <v>543</v>
      </c>
      <c r="AB285" s="184" t="s">
        <v>1150</v>
      </c>
      <c r="AC285" s="183" t="s">
        <v>1162</v>
      </c>
      <c r="AD285" s="184" t="s">
        <v>524</v>
      </c>
      <c r="AE285" s="185">
        <v>10000000</v>
      </c>
      <c r="AF285" s="184" t="s">
        <v>555</v>
      </c>
      <c r="AG285" s="184" t="s">
        <v>1174</v>
      </c>
      <c r="AH285" s="182" t="s">
        <v>1175</v>
      </c>
      <c r="AI285" s="186"/>
      <c r="AJ285" s="200"/>
      <c r="AK285" s="200"/>
      <c r="AL285" s="196"/>
      <c r="AM285" s="199" t="str">
        <f t="shared" si="23"/>
        <v/>
      </c>
      <c r="AN285" s="198" t="str">
        <f t="shared" si="3"/>
        <v/>
      </c>
      <c r="AO285" s="201">
        <f t="shared" ca="1" si="17"/>
        <v>43700</v>
      </c>
      <c r="AP285" s="186"/>
      <c r="AQ285" s="199"/>
    </row>
    <row r="286" spans="1:43" ht="67.5" x14ac:dyDescent="0.25">
      <c r="A286" s="151">
        <f t="shared" si="22"/>
        <v>275</v>
      </c>
      <c r="B286" s="150" t="s">
        <v>386</v>
      </c>
      <c r="C286" s="150" t="s">
        <v>24</v>
      </c>
      <c r="D286" s="188" t="str">
        <f>IF(ISERROR(VLOOKUP(C286,Base!$C$2:$C$34,1,FALSE)),"error",LOOKUP(C286,Base!$C$2:$C$34,Base!$D$2:$D$34))</f>
        <v>Gestión con Valores para el Resultado</v>
      </c>
      <c r="E286" s="188" t="str">
        <f>IF(ISERROR(VLOOKUP(C286,Base!$C$2:$C$34,1,FALSE)),"error",LOOKUP(C286,Base!$C$2:$C$34,Base!$E$2:$E$34))</f>
        <v>Fortalecimiento organizacional y simplificación de procesos</v>
      </c>
      <c r="F286" s="188" t="str">
        <f>IF(ISERROR(VLOOKUP(C286,Base!$C$2:$C$34,1,FALSE)),"error",LOOKUP(C286,Base!$C$2:$C$34,Base!$F$2:$F$34))</f>
        <v>Plan de Acción / Plan Anual de Adquisiciones</v>
      </c>
      <c r="G286" s="188" t="str">
        <f>IF(ISERROR(VLOOKUP(C286,Base!$C$2:$C$34,1,FALSE)),"error",LOOKUP(C286,Base!$C$2:$C$34,Base!$G$2:$G$34))</f>
        <v>GA-Optimización de la gestión administrativa</v>
      </c>
      <c r="H286" s="188" t="str">
        <f>IF(ISERROR(VLOOKUP(C286,Base!$C$2:$C$34,1,FALSE)),"error",LOOKUP(C286,Base!$C$2:$C$34,Base!$H$2:$H$34))</f>
        <v>Fortalecer la gobernanza y gobernabilidad de la Institución, orientando los procesos de gestión hacia el incremento de las capacidades institucionales y la consolidación del clima organizacional</v>
      </c>
      <c r="I286" s="150" t="s">
        <v>207</v>
      </c>
      <c r="J286" s="75" t="s">
        <v>275</v>
      </c>
      <c r="K286" s="150" t="s">
        <v>75</v>
      </c>
      <c r="L286" s="181" t="s">
        <v>1082</v>
      </c>
      <c r="M286" s="182">
        <v>2</v>
      </c>
      <c r="N286" s="182">
        <v>1</v>
      </c>
      <c r="O286" s="182">
        <v>2018</v>
      </c>
      <c r="P286" s="182">
        <v>31</v>
      </c>
      <c r="Q286" s="182">
        <v>12</v>
      </c>
      <c r="R286" s="182">
        <v>2018</v>
      </c>
      <c r="S286" s="182"/>
      <c r="T286" s="182"/>
      <c r="U286" s="182"/>
      <c r="V286" s="77"/>
      <c r="W286" s="184"/>
      <c r="X286" s="182"/>
      <c r="Y286" s="182"/>
      <c r="Z286" s="183">
        <v>72154055</v>
      </c>
      <c r="AA286" s="184" t="s">
        <v>1151</v>
      </c>
      <c r="AB286" s="184" t="s">
        <v>1152</v>
      </c>
      <c r="AC286" s="183" t="s">
        <v>1162</v>
      </c>
      <c r="AD286" s="184" t="s">
        <v>524</v>
      </c>
      <c r="AE286" s="185">
        <v>3000000</v>
      </c>
      <c r="AF286" s="184" t="s">
        <v>555</v>
      </c>
      <c r="AG286" s="184" t="s">
        <v>1174</v>
      </c>
      <c r="AH286" s="182" t="s">
        <v>1175</v>
      </c>
      <c r="AI286" s="186"/>
      <c r="AJ286" s="200"/>
      <c r="AK286" s="200"/>
      <c r="AL286" s="196"/>
      <c r="AM286" s="199" t="str">
        <f t="shared" si="23"/>
        <v/>
      </c>
      <c r="AN286" s="198" t="str">
        <f t="shared" si="3"/>
        <v/>
      </c>
      <c r="AO286" s="201">
        <f t="shared" ca="1" si="17"/>
        <v>43700</v>
      </c>
      <c r="AP286" s="186"/>
      <c r="AQ286" s="199"/>
    </row>
    <row r="287" spans="1:43" ht="67.5" x14ac:dyDescent="0.25">
      <c r="A287" s="151">
        <f t="shared" si="22"/>
        <v>276</v>
      </c>
      <c r="B287" s="150" t="s">
        <v>386</v>
      </c>
      <c r="C287" s="150" t="s">
        <v>24</v>
      </c>
      <c r="D287" s="188" t="str">
        <f>IF(ISERROR(VLOOKUP(C287,Base!$C$2:$C$34,1,FALSE)),"error",LOOKUP(C287,Base!$C$2:$C$34,Base!$D$2:$D$34))</f>
        <v>Gestión con Valores para el Resultado</v>
      </c>
      <c r="E287" s="188" t="str">
        <f>IF(ISERROR(VLOOKUP(C287,Base!$C$2:$C$34,1,FALSE)),"error",LOOKUP(C287,Base!$C$2:$C$34,Base!$E$2:$E$34))</f>
        <v>Fortalecimiento organizacional y simplificación de procesos</v>
      </c>
      <c r="F287" s="188" t="str">
        <f>IF(ISERROR(VLOOKUP(C287,Base!$C$2:$C$34,1,FALSE)),"error",LOOKUP(C287,Base!$C$2:$C$34,Base!$F$2:$F$34))</f>
        <v>Plan de Acción / Plan Anual de Adquisiciones</v>
      </c>
      <c r="G287" s="188" t="str">
        <f>IF(ISERROR(VLOOKUP(C287,Base!$C$2:$C$34,1,FALSE)),"error",LOOKUP(C287,Base!$C$2:$C$34,Base!$G$2:$G$34))</f>
        <v>GA-Optimización de la gestión administrativa</v>
      </c>
      <c r="H287" s="188" t="str">
        <f>IF(ISERROR(VLOOKUP(C287,Base!$C$2:$C$34,1,FALSE)),"error",LOOKUP(C287,Base!$C$2:$C$34,Base!$H$2:$H$34))</f>
        <v>Fortalecer la gobernanza y gobernabilidad de la Institución, orientando los procesos de gestión hacia el incremento de las capacidades institucionales y la consolidación del clima organizacional</v>
      </c>
      <c r="I287" s="150" t="s">
        <v>207</v>
      </c>
      <c r="J287" s="75" t="s">
        <v>275</v>
      </c>
      <c r="K287" s="150" t="s">
        <v>75</v>
      </c>
      <c r="L287" s="181" t="s">
        <v>1083</v>
      </c>
      <c r="M287" s="182">
        <v>2</v>
      </c>
      <c r="N287" s="182">
        <v>1</v>
      </c>
      <c r="O287" s="182">
        <v>2018</v>
      </c>
      <c r="P287" s="182">
        <v>31</v>
      </c>
      <c r="Q287" s="182">
        <v>12</v>
      </c>
      <c r="R287" s="182">
        <v>2018</v>
      </c>
      <c r="S287" s="182"/>
      <c r="T287" s="182"/>
      <c r="U287" s="182"/>
      <c r="V287" s="77"/>
      <c r="W287" s="184"/>
      <c r="X287" s="182"/>
      <c r="Y287" s="182"/>
      <c r="Z287" s="183">
        <v>72154055</v>
      </c>
      <c r="AA287" s="184" t="s">
        <v>1153</v>
      </c>
      <c r="AB287" s="184" t="s">
        <v>1152</v>
      </c>
      <c r="AC287" s="183" t="s">
        <v>1162</v>
      </c>
      <c r="AD287" s="184" t="s">
        <v>524</v>
      </c>
      <c r="AE287" s="185">
        <v>3000000</v>
      </c>
      <c r="AF287" s="184" t="s">
        <v>555</v>
      </c>
      <c r="AG287" s="184" t="s">
        <v>1174</v>
      </c>
      <c r="AH287" s="182" t="s">
        <v>1175</v>
      </c>
      <c r="AI287" s="186"/>
      <c r="AJ287" s="200"/>
      <c r="AK287" s="200"/>
      <c r="AL287" s="196"/>
      <c r="AM287" s="199" t="str">
        <f t="shared" si="23"/>
        <v/>
      </c>
      <c r="AN287" s="198" t="str">
        <f t="shared" si="3"/>
        <v/>
      </c>
      <c r="AO287" s="201">
        <f t="shared" ca="1" si="17"/>
        <v>43700</v>
      </c>
      <c r="AP287" s="186"/>
      <c r="AQ287" s="199"/>
    </row>
    <row r="288" spans="1:43" ht="67.5" x14ac:dyDescent="0.25">
      <c r="A288" s="151">
        <f t="shared" si="22"/>
        <v>277</v>
      </c>
      <c r="B288" s="150" t="s">
        <v>386</v>
      </c>
      <c r="C288" s="150" t="s">
        <v>24</v>
      </c>
      <c r="D288" s="188" t="str">
        <f>IF(ISERROR(VLOOKUP(C288,Base!$C$2:$C$34,1,FALSE)),"error",LOOKUP(C288,Base!$C$2:$C$34,Base!$D$2:$D$34))</f>
        <v>Gestión con Valores para el Resultado</v>
      </c>
      <c r="E288" s="188" t="str">
        <f>IF(ISERROR(VLOOKUP(C288,Base!$C$2:$C$34,1,FALSE)),"error",LOOKUP(C288,Base!$C$2:$C$34,Base!$E$2:$E$34))</f>
        <v>Fortalecimiento organizacional y simplificación de procesos</v>
      </c>
      <c r="F288" s="188" t="str">
        <f>IF(ISERROR(VLOOKUP(C288,Base!$C$2:$C$34,1,FALSE)),"error",LOOKUP(C288,Base!$C$2:$C$34,Base!$F$2:$F$34))</f>
        <v>Plan de Acción / Plan Anual de Adquisiciones</v>
      </c>
      <c r="G288" s="188" t="str">
        <f>IF(ISERROR(VLOOKUP(C288,Base!$C$2:$C$34,1,FALSE)),"error",LOOKUP(C288,Base!$C$2:$C$34,Base!$G$2:$G$34))</f>
        <v>GA-Optimización de la gestión administrativa</v>
      </c>
      <c r="H288" s="188" t="str">
        <f>IF(ISERROR(VLOOKUP(C288,Base!$C$2:$C$34,1,FALSE)),"error",LOOKUP(C288,Base!$C$2:$C$34,Base!$H$2:$H$34))</f>
        <v>Fortalecer la gobernanza y gobernabilidad de la Institución, orientando los procesos de gestión hacia el incremento de las capacidades institucionales y la consolidación del clima organizacional</v>
      </c>
      <c r="I288" s="150" t="s">
        <v>207</v>
      </c>
      <c r="J288" s="75" t="s">
        <v>275</v>
      </c>
      <c r="K288" s="150" t="s">
        <v>75</v>
      </c>
      <c r="L288" s="181" t="s">
        <v>1084</v>
      </c>
      <c r="M288" s="182">
        <v>2</v>
      </c>
      <c r="N288" s="182">
        <v>1</v>
      </c>
      <c r="O288" s="182">
        <v>2018</v>
      </c>
      <c r="P288" s="182">
        <v>31</v>
      </c>
      <c r="Q288" s="182">
        <v>12</v>
      </c>
      <c r="R288" s="182">
        <v>2018</v>
      </c>
      <c r="S288" s="182"/>
      <c r="T288" s="182"/>
      <c r="U288" s="182"/>
      <c r="V288" s="77"/>
      <c r="W288" s="184"/>
      <c r="X288" s="182"/>
      <c r="Y288" s="182"/>
      <c r="Z288" s="183">
        <v>72154043</v>
      </c>
      <c r="AA288" s="184" t="s">
        <v>523</v>
      </c>
      <c r="AB288" s="184" t="s">
        <v>1129</v>
      </c>
      <c r="AC288" s="183" t="s">
        <v>1162</v>
      </c>
      <c r="AD288" s="184" t="s">
        <v>524</v>
      </c>
      <c r="AE288" s="185">
        <v>6000000</v>
      </c>
      <c r="AF288" s="184" t="s">
        <v>555</v>
      </c>
      <c r="AG288" s="184" t="s">
        <v>1174</v>
      </c>
      <c r="AH288" s="182" t="s">
        <v>1175</v>
      </c>
      <c r="AI288" s="186"/>
      <c r="AJ288" s="200"/>
      <c r="AK288" s="200"/>
      <c r="AL288" s="196"/>
      <c r="AM288" s="199" t="str">
        <f t="shared" si="23"/>
        <v/>
      </c>
      <c r="AN288" s="198" t="str">
        <f t="shared" si="3"/>
        <v/>
      </c>
      <c r="AO288" s="201">
        <f t="shared" ca="1" si="17"/>
        <v>43700</v>
      </c>
      <c r="AP288" s="186"/>
      <c r="AQ288" s="199"/>
    </row>
    <row r="289" spans="1:43" ht="67.5" x14ac:dyDescent="0.25">
      <c r="A289" s="151">
        <f t="shared" si="22"/>
        <v>278</v>
      </c>
      <c r="B289" s="150" t="s">
        <v>386</v>
      </c>
      <c r="C289" s="150" t="s">
        <v>24</v>
      </c>
      <c r="D289" s="188" t="str">
        <f>IF(ISERROR(VLOOKUP(C289,Base!$C$2:$C$34,1,FALSE)),"error",LOOKUP(C289,Base!$C$2:$C$34,Base!$D$2:$D$34))</f>
        <v>Gestión con Valores para el Resultado</v>
      </c>
      <c r="E289" s="188" t="str">
        <f>IF(ISERROR(VLOOKUP(C289,Base!$C$2:$C$34,1,FALSE)),"error",LOOKUP(C289,Base!$C$2:$C$34,Base!$E$2:$E$34))</f>
        <v>Fortalecimiento organizacional y simplificación de procesos</v>
      </c>
      <c r="F289" s="188" t="str">
        <f>IF(ISERROR(VLOOKUP(C289,Base!$C$2:$C$34,1,FALSE)),"error",LOOKUP(C289,Base!$C$2:$C$34,Base!$F$2:$F$34))</f>
        <v>Plan de Acción / Plan Anual de Adquisiciones</v>
      </c>
      <c r="G289" s="188" t="str">
        <f>IF(ISERROR(VLOOKUP(C289,Base!$C$2:$C$34,1,FALSE)),"error",LOOKUP(C289,Base!$C$2:$C$34,Base!$G$2:$G$34))</f>
        <v>GA-Optimización de la gestión administrativa</v>
      </c>
      <c r="H289" s="188" t="str">
        <f>IF(ISERROR(VLOOKUP(C289,Base!$C$2:$C$34,1,FALSE)),"error",LOOKUP(C289,Base!$C$2:$C$34,Base!$H$2:$H$34))</f>
        <v>Fortalecer la gobernanza y gobernabilidad de la Institución, orientando los procesos de gestión hacia el incremento de las capacidades institucionales y la consolidación del clima organizacional</v>
      </c>
      <c r="I289" s="150" t="s">
        <v>207</v>
      </c>
      <c r="J289" s="75" t="s">
        <v>275</v>
      </c>
      <c r="K289" s="150" t="s">
        <v>75</v>
      </c>
      <c r="L289" s="181" t="s">
        <v>1085</v>
      </c>
      <c r="M289" s="182">
        <v>2</v>
      </c>
      <c r="N289" s="182">
        <v>1</v>
      </c>
      <c r="O289" s="182">
        <v>2018</v>
      </c>
      <c r="P289" s="182">
        <v>31</v>
      </c>
      <c r="Q289" s="182">
        <v>12</v>
      </c>
      <c r="R289" s="182">
        <v>2018</v>
      </c>
      <c r="S289" s="182"/>
      <c r="T289" s="182"/>
      <c r="U289" s="182"/>
      <c r="V289" s="77"/>
      <c r="W289" s="184"/>
      <c r="X289" s="182"/>
      <c r="Y289" s="182"/>
      <c r="Z289" s="183" t="s">
        <v>1123</v>
      </c>
      <c r="AA289" s="184" t="s">
        <v>1145</v>
      </c>
      <c r="AB289" s="184" t="s">
        <v>1129</v>
      </c>
      <c r="AC289" s="183" t="s">
        <v>1162</v>
      </c>
      <c r="AD289" s="184" t="s">
        <v>524</v>
      </c>
      <c r="AE289" s="185">
        <v>19000000</v>
      </c>
      <c r="AF289" s="184" t="s">
        <v>555</v>
      </c>
      <c r="AG289" s="184" t="s">
        <v>1174</v>
      </c>
      <c r="AH289" s="182" t="s">
        <v>1175</v>
      </c>
      <c r="AI289" s="186"/>
      <c r="AJ289" s="200"/>
      <c r="AK289" s="200"/>
      <c r="AL289" s="196"/>
      <c r="AM289" s="199" t="str">
        <f t="shared" si="23"/>
        <v/>
      </c>
      <c r="AN289" s="198" t="str">
        <f t="shared" si="3"/>
        <v/>
      </c>
      <c r="AO289" s="201">
        <f t="shared" ca="1" si="17"/>
        <v>43700</v>
      </c>
      <c r="AP289" s="186"/>
      <c r="AQ289" s="199"/>
    </row>
    <row r="290" spans="1:43" ht="67.5" x14ac:dyDescent="0.25">
      <c r="A290" s="151">
        <f t="shared" si="22"/>
        <v>279</v>
      </c>
      <c r="B290" s="150" t="s">
        <v>386</v>
      </c>
      <c r="C290" s="150" t="s">
        <v>24</v>
      </c>
      <c r="D290" s="188" t="str">
        <f>IF(ISERROR(VLOOKUP(C290,Base!$C$2:$C$34,1,FALSE)),"error",LOOKUP(C290,Base!$C$2:$C$34,Base!$D$2:$D$34))</f>
        <v>Gestión con Valores para el Resultado</v>
      </c>
      <c r="E290" s="188" t="str">
        <f>IF(ISERROR(VLOOKUP(C290,Base!$C$2:$C$34,1,FALSE)),"error",LOOKUP(C290,Base!$C$2:$C$34,Base!$E$2:$E$34))</f>
        <v>Fortalecimiento organizacional y simplificación de procesos</v>
      </c>
      <c r="F290" s="188" t="str">
        <f>IF(ISERROR(VLOOKUP(C290,Base!$C$2:$C$34,1,FALSE)),"error",LOOKUP(C290,Base!$C$2:$C$34,Base!$F$2:$F$34))</f>
        <v>Plan de Acción / Plan Anual de Adquisiciones</v>
      </c>
      <c r="G290" s="188" t="str">
        <f>IF(ISERROR(VLOOKUP(C290,Base!$C$2:$C$34,1,FALSE)),"error",LOOKUP(C290,Base!$C$2:$C$34,Base!$G$2:$G$34))</f>
        <v>GA-Optimización de la gestión administrativa</v>
      </c>
      <c r="H290" s="188" t="str">
        <f>IF(ISERROR(VLOOKUP(C290,Base!$C$2:$C$34,1,FALSE)),"error",LOOKUP(C290,Base!$C$2:$C$34,Base!$H$2:$H$34))</f>
        <v>Fortalecer la gobernanza y gobernabilidad de la Institución, orientando los procesos de gestión hacia el incremento de las capacidades institucionales y la consolidación del clima organizacional</v>
      </c>
      <c r="I290" s="150" t="s">
        <v>207</v>
      </c>
      <c r="J290" s="75" t="s">
        <v>275</v>
      </c>
      <c r="K290" s="150" t="s">
        <v>75</v>
      </c>
      <c r="L290" s="181" t="s">
        <v>1086</v>
      </c>
      <c r="M290" s="182">
        <v>2</v>
      </c>
      <c r="N290" s="182">
        <v>1</v>
      </c>
      <c r="O290" s="182">
        <v>2018</v>
      </c>
      <c r="P290" s="182">
        <v>31</v>
      </c>
      <c r="Q290" s="182">
        <v>12</v>
      </c>
      <c r="R290" s="182">
        <v>2018</v>
      </c>
      <c r="S290" s="182"/>
      <c r="T290" s="182"/>
      <c r="U290" s="182"/>
      <c r="V290" s="77"/>
      <c r="W290" s="184"/>
      <c r="X290" s="182"/>
      <c r="Y290" s="182"/>
      <c r="Z290" s="183" t="s">
        <v>1124</v>
      </c>
      <c r="AA290" s="184" t="s">
        <v>523</v>
      </c>
      <c r="AB290" s="184" t="s">
        <v>1132</v>
      </c>
      <c r="AC290" s="183" t="s">
        <v>1170</v>
      </c>
      <c r="AD290" s="184" t="s">
        <v>524</v>
      </c>
      <c r="AE290" s="185">
        <v>15000000</v>
      </c>
      <c r="AF290" s="184" t="s">
        <v>555</v>
      </c>
      <c r="AG290" s="184" t="s">
        <v>1174</v>
      </c>
      <c r="AH290" s="182" t="s">
        <v>1175</v>
      </c>
      <c r="AI290" s="186"/>
      <c r="AJ290" s="200"/>
      <c r="AK290" s="200"/>
      <c r="AL290" s="196"/>
      <c r="AM290" s="199" t="str">
        <f t="shared" si="23"/>
        <v/>
      </c>
      <c r="AN290" s="198" t="str">
        <f t="shared" si="3"/>
        <v/>
      </c>
      <c r="AO290" s="201">
        <f t="shared" ca="1" si="17"/>
        <v>43700</v>
      </c>
      <c r="AP290" s="186"/>
      <c r="AQ290" s="199"/>
    </row>
    <row r="291" spans="1:43" ht="67.5" x14ac:dyDescent="0.25">
      <c r="A291" s="151">
        <f t="shared" si="22"/>
        <v>280</v>
      </c>
      <c r="B291" s="150" t="s">
        <v>386</v>
      </c>
      <c r="C291" s="150" t="s">
        <v>24</v>
      </c>
      <c r="D291" s="188" t="str">
        <f>IF(ISERROR(VLOOKUP(C291,Base!$C$2:$C$34,1,FALSE)),"error",LOOKUP(C291,Base!$C$2:$C$34,Base!$D$2:$D$34))</f>
        <v>Gestión con Valores para el Resultado</v>
      </c>
      <c r="E291" s="188" t="str">
        <f>IF(ISERROR(VLOOKUP(C291,Base!$C$2:$C$34,1,FALSE)),"error",LOOKUP(C291,Base!$C$2:$C$34,Base!$E$2:$E$34))</f>
        <v>Fortalecimiento organizacional y simplificación de procesos</v>
      </c>
      <c r="F291" s="188" t="str">
        <f>IF(ISERROR(VLOOKUP(C291,Base!$C$2:$C$34,1,FALSE)),"error",LOOKUP(C291,Base!$C$2:$C$34,Base!$F$2:$F$34))</f>
        <v>Plan de Acción / Plan Anual de Adquisiciones</v>
      </c>
      <c r="G291" s="188" t="str">
        <f>IF(ISERROR(VLOOKUP(C291,Base!$C$2:$C$34,1,FALSE)),"error",LOOKUP(C291,Base!$C$2:$C$34,Base!$G$2:$G$34))</f>
        <v>GA-Optimización de la gestión administrativa</v>
      </c>
      <c r="H291" s="188" t="str">
        <f>IF(ISERROR(VLOOKUP(C291,Base!$C$2:$C$34,1,FALSE)),"error",LOOKUP(C291,Base!$C$2:$C$34,Base!$H$2:$H$34))</f>
        <v>Fortalecer la gobernanza y gobernabilidad de la Institución, orientando los procesos de gestión hacia el incremento de las capacidades institucionales y la consolidación del clima organizacional</v>
      </c>
      <c r="I291" s="150" t="s">
        <v>207</v>
      </c>
      <c r="J291" s="75" t="s">
        <v>275</v>
      </c>
      <c r="K291" s="150" t="s">
        <v>75</v>
      </c>
      <c r="L291" s="181" t="s">
        <v>1044</v>
      </c>
      <c r="M291" s="182">
        <v>2</v>
      </c>
      <c r="N291" s="182">
        <v>1</v>
      </c>
      <c r="O291" s="182">
        <v>2018</v>
      </c>
      <c r="P291" s="182">
        <v>31</v>
      </c>
      <c r="Q291" s="182">
        <v>12</v>
      </c>
      <c r="R291" s="182">
        <v>2018</v>
      </c>
      <c r="S291" s="182"/>
      <c r="T291" s="182"/>
      <c r="U291" s="182"/>
      <c r="V291" s="77"/>
      <c r="W291" s="184"/>
      <c r="X291" s="182"/>
      <c r="Y291" s="182"/>
      <c r="Z291" s="183" t="s">
        <v>1114</v>
      </c>
      <c r="AA291" s="184" t="s">
        <v>1154</v>
      </c>
      <c r="AB291" s="184" t="s">
        <v>1155</v>
      </c>
      <c r="AC291" s="183" t="s">
        <v>1171</v>
      </c>
      <c r="AD291" s="184" t="s">
        <v>524</v>
      </c>
      <c r="AE291" s="185">
        <v>255981000</v>
      </c>
      <c r="AF291" s="184" t="s">
        <v>555</v>
      </c>
      <c r="AG291" s="184" t="s">
        <v>1174</v>
      </c>
      <c r="AH291" s="182" t="s">
        <v>1175</v>
      </c>
      <c r="AI291" s="186"/>
      <c r="AJ291" s="200"/>
      <c r="AK291" s="200"/>
      <c r="AL291" s="196"/>
      <c r="AM291" s="199" t="str">
        <f t="shared" si="23"/>
        <v/>
      </c>
      <c r="AN291" s="198" t="str">
        <f t="shared" si="3"/>
        <v/>
      </c>
      <c r="AO291" s="201">
        <f t="shared" ca="1" si="17"/>
        <v>43700</v>
      </c>
      <c r="AP291" s="186"/>
      <c r="AQ291" s="199"/>
    </row>
    <row r="292" spans="1:43" ht="67.5" x14ac:dyDescent="0.25">
      <c r="A292" s="151">
        <f t="shared" si="22"/>
        <v>281</v>
      </c>
      <c r="B292" s="150" t="s">
        <v>386</v>
      </c>
      <c r="C292" s="150" t="s">
        <v>24</v>
      </c>
      <c r="D292" s="188" t="str">
        <f>IF(ISERROR(VLOOKUP(C292,Base!$C$2:$C$34,1,FALSE)),"error",LOOKUP(C292,Base!$C$2:$C$34,Base!$D$2:$D$34))</f>
        <v>Gestión con Valores para el Resultado</v>
      </c>
      <c r="E292" s="188" t="str">
        <f>IF(ISERROR(VLOOKUP(C292,Base!$C$2:$C$34,1,FALSE)),"error",LOOKUP(C292,Base!$C$2:$C$34,Base!$E$2:$E$34))</f>
        <v>Fortalecimiento organizacional y simplificación de procesos</v>
      </c>
      <c r="F292" s="188" t="str">
        <f>IF(ISERROR(VLOOKUP(C292,Base!$C$2:$C$34,1,FALSE)),"error",LOOKUP(C292,Base!$C$2:$C$34,Base!$F$2:$F$34))</f>
        <v>Plan de Acción / Plan Anual de Adquisiciones</v>
      </c>
      <c r="G292" s="188" t="str">
        <f>IF(ISERROR(VLOOKUP(C292,Base!$C$2:$C$34,1,FALSE)),"error",LOOKUP(C292,Base!$C$2:$C$34,Base!$G$2:$G$34))</f>
        <v>GA-Optimización de la gestión administrativa</v>
      </c>
      <c r="H292" s="188" t="str">
        <f>IF(ISERROR(VLOOKUP(C292,Base!$C$2:$C$34,1,FALSE)),"error",LOOKUP(C292,Base!$C$2:$C$34,Base!$H$2:$H$34))</f>
        <v>Fortalecer la gobernanza y gobernabilidad de la Institución, orientando los procesos de gestión hacia el incremento de las capacidades institucionales y la consolidación del clima organizacional</v>
      </c>
      <c r="I292" s="150" t="s">
        <v>207</v>
      </c>
      <c r="J292" s="75" t="s">
        <v>275</v>
      </c>
      <c r="K292" s="150" t="s">
        <v>75</v>
      </c>
      <c r="L292" s="181" t="s">
        <v>1087</v>
      </c>
      <c r="M292" s="182">
        <v>2</v>
      </c>
      <c r="N292" s="182">
        <v>1</v>
      </c>
      <c r="O292" s="182">
        <v>2018</v>
      </c>
      <c r="P292" s="182">
        <v>31</v>
      </c>
      <c r="Q292" s="182">
        <v>12</v>
      </c>
      <c r="R292" s="182">
        <v>2018</v>
      </c>
      <c r="S292" s="182"/>
      <c r="T292" s="182"/>
      <c r="U292" s="182"/>
      <c r="V292" s="77"/>
      <c r="W292" s="184"/>
      <c r="X292" s="182"/>
      <c r="Y292" s="182"/>
      <c r="Z292" s="183">
        <v>39121803</v>
      </c>
      <c r="AA292" s="184" t="s">
        <v>1138</v>
      </c>
      <c r="AB292" s="184" t="s">
        <v>1136</v>
      </c>
      <c r="AC292" s="183" t="s">
        <v>1158</v>
      </c>
      <c r="AD292" s="184" t="s">
        <v>524</v>
      </c>
      <c r="AE292" s="185">
        <v>4000000</v>
      </c>
      <c r="AF292" s="184" t="s">
        <v>555</v>
      </c>
      <c r="AG292" s="184" t="s">
        <v>1174</v>
      </c>
      <c r="AH292" s="182" t="s">
        <v>1175</v>
      </c>
      <c r="AI292" s="186"/>
      <c r="AJ292" s="200"/>
      <c r="AK292" s="200"/>
      <c r="AL292" s="196"/>
      <c r="AM292" s="199" t="str">
        <f t="shared" si="23"/>
        <v/>
      </c>
      <c r="AN292" s="198" t="str">
        <f t="shared" si="3"/>
        <v/>
      </c>
      <c r="AO292" s="201">
        <f t="shared" ca="1" si="17"/>
        <v>43700</v>
      </c>
      <c r="AP292" s="186"/>
      <c r="AQ292" s="199"/>
    </row>
    <row r="293" spans="1:43" ht="67.5" x14ac:dyDescent="0.25">
      <c r="A293" s="151">
        <f t="shared" si="22"/>
        <v>282</v>
      </c>
      <c r="B293" s="150" t="s">
        <v>386</v>
      </c>
      <c r="C293" s="150" t="s">
        <v>24</v>
      </c>
      <c r="D293" s="188" t="str">
        <f>IF(ISERROR(VLOOKUP(C293,Base!$C$2:$C$34,1,FALSE)),"error",LOOKUP(C293,Base!$C$2:$C$34,Base!$D$2:$D$34))</f>
        <v>Gestión con Valores para el Resultado</v>
      </c>
      <c r="E293" s="188" t="str">
        <f>IF(ISERROR(VLOOKUP(C293,Base!$C$2:$C$34,1,FALSE)),"error",LOOKUP(C293,Base!$C$2:$C$34,Base!$E$2:$E$34))</f>
        <v>Fortalecimiento organizacional y simplificación de procesos</v>
      </c>
      <c r="F293" s="188" t="str">
        <f>IF(ISERROR(VLOOKUP(C293,Base!$C$2:$C$34,1,FALSE)),"error",LOOKUP(C293,Base!$C$2:$C$34,Base!$F$2:$F$34))</f>
        <v>Plan de Acción / Plan Anual de Adquisiciones</v>
      </c>
      <c r="G293" s="188" t="str">
        <f>IF(ISERROR(VLOOKUP(C293,Base!$C$2:$C$34,1,FALSE)),"error",LOOKUP(C293,Base!$C$2:$C$34,Base!$G$2:$G$34))</f>
        <v>GA-Optimización de la gestión administrativa</v>
      </c>
      <c r="H293" s="188" t="str">
        <f>IF(ISERROR(VLOOKUP(C293,Base!$C$2:$C$34,1,FALSE)),"error",LOOKUP(C293,Base!$C$2:$C$34,Base!$H$2:$H$34))</f>
        <v>Fortalecer la gobernanza y gobernabilidad de la Institución, orientando los procesos de gestión hacia el incremento de las capacidades institucionales y la consolidación del clima organizacional</v>
      </c>
      <c r="I293" s="150" t="s">
        <v>207</v>
      </c>
      <c r="J293" s="75" t="s">
        <v>275</v>
      </c>
      <c r="K293" s="150" t="s">
        <v>75</v>
      </c>
      <c r="L293" s="181" t="s">
        <v>1088</v>
      </c>
      <c r="M293" s="182">
        <v>2</v>
      </c>
      <c r="N293" s="182">
        <v>1</v>
      </c>
      <c r="O293" s="182">
        <v>2018</v>
      </c>
      <c r="P293" s="182">
        <v>31</v>
      </c>
      <c r="Q293" s="182">
        <v>12</v>
      </c>
      <c r="R293" s="182">
        <v>2018</v>
      </c>
      <c r="S293" s="182"/>
      <c r="T293" s="182"/>
      <c r="U293" s="182"/>
      <c r="V293" s="77"/>
      <c r="W293" s="184"/>
      <c r="X293" s="182"/>
      <c r="Y293" s="182"/>
      <c r="Z293" s="183">
        <v>81111801</v>
      </c>
      <c r="AA293" s="184" t="s">
        <v>1146</v>
      </c>
      <c r="AB293" s="184" t="s">
        <v>1133</v>
      </c>
      <c r="AC293" s="183" t="s">
        <v>1172</v>
      </c>
      <c r="AD293" s="184" t="s">
        <v>524</v>
      </c>
      <c r="AE293" s="185">
        <v>430258000</v>
      </c>
      <c r="AF293" s="184" t="s">
        <v>555</v>
      </c>
      <c r="AG293" s="184" t="s">
        <v>1174</v>
      </c>
      <c r="AH293" s="182" t="s">
        <v>1175</v>
      </c>
      <c r="AI293" s="186"/>
      <c r="AJ293" s="200"/>
      <c r="AK293" s="200"/>
      <c r="AL293" s="196"/>
      <c r="AM293" s="199" t="str">
        <f t="shared" si="23"/>
        <v/>
      </c>
      <c r="AN293" s="198" t="str">
        <f t="shared" si="3"/>
        <v/>
      </c>
      <c r="AO293" s="201">
        <f t="shared" ca="1" si="17"/>
        <v>43700</v>
      </c>
      <c r="AP293" s="186"/>
      <c r="AQ293" s="199"/>
    </row>
    <row r="294" spans="1:43" ht="67.5" x14ac:dyDescent="0.25">
      <c r="A294" s="151">
        <f t="shared" si="22"/>
        <v>283</v>
      </c>
      <c r="B294" s="150" t="s">
        <v>386</v>
      </c>
      <c r="C294" s="150" t="s">
        <v>24</v>
      </c>
      <c r="D294" s="188" t="str">
        <f>IF(ISERROR(VLOOKUP(C294,Base!$C$2:$C$34,1,FALSE)),"error",LOOKUP(C294,Base!$C$2:$C$34,Base!$D$2:$D$34))</f>
        <v>Gestión con Valores para el Resultado</v>
      </c>
      <c r="E294" s="188" t="str">
        <f>IF(ISERROR(VLOOKUP(C294,Base!$C$2:$C$34,1,FALSE)),"error",LOOKUP(C294,Base!$C$2:$C$34,Base!$E$2:$E$34))</f>
        <v>Fortalecimiento organizacional y simplificación de procesos</v>
      </c>
      <c r="F294" s="188" t="str">
        <f>IF(ISERROR(VLOOKUP(C294,Base!$C$2:$C$34,1,FALSE)),"error",LOOKUP(C294,Base!$C$2:$C$34,Base!$F$2:$F$34))</f>
        <v>Plan de Acción / Plan Anual de Adquisiciones</v>
      </c>
      <c r="G294" s="188" t="str">
        <f>IF(ISERROR(VLOOKUP(C294,Base!$C$2:$C$34,1,FALSE)),"error",LOOKUP(C294,Base!$C$2:$C$34,Base!$G$2:$G$34))</f>
        <v>GA-Optimización de la gestión administrativa</v>
      </c>
      <c r="H294" s="188" t="str">
        <f>IF(ISERROR(VLOOKUP(C294,Base!$C$2:$C$34,1,FALSE)),"error",LOOKUP(C294,Base!$C$2:$C$34,Base!$H$2:$H$34))</f>
        <v>Fortalecer la gobernanza y gobernabilidad de la Institución, orientando los procesos de gestión hacia el incremento de las capacidades institucionales y la consolidación del clima organizacional</v>
      </c>
      <c r="I294" s="150" t="s">
        <v>207</v>
      </c>
      <c r="J294" s="75" t="s">
        <v>275</v>
      </c>
      <c r="K294" s="150" t="s">
        <v>75</v>
      </c>
      <c r="L294" s="181" t="s">
        <v>1089</v>
      </c>
      <c r="M294" s="182">
        <v>2</v>
      </c>
      <c r="N294" s="182">
        <v>1</v>
      </c>
      <c r="O294" s="182">
        <v>2018</v>
      </c>
      <c r="P294" s="182">
        <v>31</v>
      </c>
      <c r="Q294" s="182">
        <v>12</v>
      </c>
      <c r="R294" s="182">
        <v>2018</v>
      </c>
      <c r="S294" s="182"/>
      <c r="T294" s="182"/>
      <c r="U294" s="182"/>
      <c r="V294" s="77"/>
      <c r="W294" s="184"/>
      <c r="X294" s="182"/>
      <c r="Y294" s="182"/>
      <c r="Z294" s="183">
        <v>81111801</v>
      </c>
      <c r="AA294" s="184" t="s">
        <v>1146</v>
      </c>
      <c r="AB294" s="184" t="s">
        <v>1152</v>
      </c>
      <c r="AC294" s="183" t="s">
        <v>1172</v>
      </c>
      <c r="AD294" s="184" t="s">
        <v>524</v>
      </c>
      <c r="AE294" s="185">
        <v>519800000</v>
      </c>
      <c r="AF294" s="184" t="s">
        <v>555</v>
      </c>
      <c r="AG294" s="184" t="s">
        <v>1174</v>
      </c>
      <c r="AH294" s="182" t="s">
        <v>1175</v>
      </c>
      <c r="AI294" s="186"/>
      <c r="AJ294" s="200"/>
      <c r="AK294" s="200"/>
      <c r="AL294" s="196"/>
      <c r="AM294" s="199" t="str">
        <f t="shared" si="23"/>
        <v/>
      </c>
      <c r="AN294" s="198" t="str">
        <f t="shared" si="3"/>
        <v/>
      </c>
      <c r="AO294" s="201">
        <f t="shared" ca="1" si="17"/>
        <v>43700</v>
      </c>
      <c r="AP294" s="186"/>
      <c r="AQ294" s="199"/>
    </row>
    <row r="295" spans="1:43" ht="67.5" x14ac:dyDescent="0.25">
      <c r="A295" s="151">
        <f t="shared" ref="A295:A358" si="24">+A294+1</f>
        <v>284</v>
      </c>
      <c r="B295" s="150" t="s">
        <v>386</v>
      </c>
      <c r="C295" s="150" t="s">
        <v>24</v>
      </c>
      <c r="D295" s="188" t="str">
        <f>IF(ISERROR(VLOOKUP(C295,Base!$C$2:$C$34,1,FALSE)),"error",LOOKUP(C295,Base!$C$2:$C$34,Base!$D$2:$D$34))</f>
        <v>Gestión con Valores para el Resultado</v>
      </c>
      <c r="E295" s="188" t="str">
        <f>IF(ISERROR(VLOOKUP(C295,Base!$C$2:$C$34,1,FALSE)),"error",LOOKUP(C295,Base!$C$2:$C$34,Base!$E$2:$E$34))</f>
        <v>Fortalecimiento organizacional y simplificación de procesos</v>
      </c>
      <c r="F295" s="188" t="str">
        <f>IF(ISERROR(VLOOKUP(C295,Base!$C$2:$C$34,1,FALSE)),"error",LOOKUP(C295,Base!$C$2:$C$34,Base!$F$2:$F$34))</f>
        <v>Plan de Acción / Plan Anual de Adquisiciones</v>
      </c>
      <c r="G295" s="188" t="str">
        <f>IF(ISERROR(VLOOKUP(C295,Base!$C$2:$C$34,1,FALSE)),"error",LOOKUP(C295,Base!$C$2:$C$34,Base!$G$2:$G$34))</f>
        <v>GA-Optimización de la gestión administrativa</v>
      </c>
      <c r="H295" s="188" t="str">
        <f>IF(ISERROR(VLOOKUP(C295,Base!$C$2:$C$34,1,FALSE)),"error",LOOKUP(C295,Base!$C$2:$C$34,Base!$H$2:$H$34))</f>
        <v>Fortalecer la gobernanza y gobernabilidad de la Institución, orientando los procesos de gestión hacia el incremento de las capacidades institucionales y la consolidación del clima organizacional</v>
      </c>
      <c r="I295" s="150" t="s">
        <v>207</v>
      </c>
      <c r="J295" s="75" t="s">
        <v>275</v>
      </c>
      <c r="K295" s="150" t="s">
        <v>75</v>
      </c>
      <c r="L295" s="181" t="s">
        <v>1090</v>
      </c>
      <c r="M295" s="182">
        <v>2</v>
      </c>
      <c r="N295" s="182">
        <v>1</v>
      </c>
      <c r="O295" s="182">
        <v>2018</v>
      </c>
      <c r="P295" s="182">
        <v>31</v>
      </c>
      <c r="Q295" s="182">
        <v>12</v>
      </c>
      <c r="R295" s="182">
        <v>2018</v>
      </c>
      <c r="S295" s="182"/>
      <c r="T295" s="182"/>
      <c r="U295" s="182"/>
      <c r="V295" s="77"/>
      <c r="W295" s="184"/>
      <c r="X295" s="182"/>
      <c r="Y295" s="182"/>
      <c r="Z295" s="183">
        <v>81111801</v>
      </c>
      <c r="AA295" s="184" t="s">
        <v>1146</v>
      </c>
      <c r="AB295" s="184" t="s">
        <v>1133</v>
      </c>
      <c r="AC295" s="183" t="s">
        <v>1172</v>
      </c>
      <c r="AD295" s="184" t="s">
        <v>524</v>
      </c>
      <c r="AE295" s="185">
        <v>102020000</v>
      </c>
      <c r="AF295" s="184" t="s">
        <v>555</v>
      </c>
      <c r="AG295" s="184" t="s">
        <v>1174</v>
      </c>
      <c r="AH295" s="182" t="s">
        <v>1175</v>
      </c>
      <c r="AI295" s="186"/>
      <c r="AJ295" s="200"/>
      <c r="AK295" s="200"/>
      <c r="AL295" s="196"/>
      <c r="AM295" s="199" t="str">
        <f t="shared" si="23"/>
        <v/>
      </c>
      <c r="AN295" s="198" t="str">
        <f t="shared" si="3"/>
        <v/>
      </c>
      <c r="AO295" s="201">
        <f t="shared" ca="1" si="17"/>
        <v>43700</v>
      </c>
      <c r="AP295" s="186"/>
      <c r="AQ295" s="199"/>
    </row>
    <row r="296" spans="1:43" ht="67.5" x14ac:dyDescent="0.25">
      <c r="A296" s="151">
        <f t="shared" si="24"/>
        <v>285</v>
      </c>
      <c r="B296" s="150" t="s">
        <v>386</v>
      </c>
      <c r="C296" s="150" t="s">
        <v>24</v>
      </c>
      <c r="D296" s="188" t="str">
        <f>IF(ISERROR(VLOOKUP(C296,Base!$C$2:$C$34,1,FALSE)),"error",LOOKUP(C296,Base!$C$2:$C$34,Base!$D$2:$D$34))</f>
        <v>Gestión con Valores para el Resultado</v>
      </c>
      <c r="E296" s="188" t="str">
        <f>IF(ISERROR(VLOOKUP(C296,Base!$C$2:$C$34,1,FALSE)),"error",LOOKUP(C296,Base!$C$2:$C$34,Base!$E$2:$E$34))</f>
        <v>Fortalecimiento organizacional y simplificación de procesos</v>
      </c>
      <c r="F296" s="188" t="str">
        <f>IF(ISERROR(VLOOKUP(C296,Base!$C$2:$C$34,1,FALSE)),"error",LOOKUP(C296,Base!$C$2:$C$34,Base!$F$2:$F$34))</f>
        <v>Plan de Acción / Plan Anual de Adquisiciones</v>
      </c>
      <c r="G296" s="188" t="str">
        <f>IF(ISERROR(VLOOKUP(C296,Base!$C$2:$C$34,1,FALSE)),"error",LOOKUP(C296,Base!$C$2:$C$34,Base!$G$2:$G$34))</f>
        <v>GA-Optimización de la gestión administrativa</v>
      </c>
      <c r="H296" s="188" t="str">
        <f>IF(ISERROR(VLOOKUP(C296,Base!$C$2:$C$34,1,FALSE)),"error",LOOKUP(C296,Base!$C$2:$C$34,Base!$H$2:$H$34))</f>
        <v>Fortalecer la gobernanza y gobernabilidad de la Institución, orientando los procesos de gestión hacia el incremento de las capacidades institucionales y la consolidación del clima organizacional</v>
      </c>
      <c r="I296" s="150" t="s">
        <v>207</v>
      </c>
      <c r="J296" s="75" t="s">
        <v>275</v>
      </c>
      <c r="K296" s="150" t="s">
        <v>75</v>
      </c>
      <c r="L296" s="181" t="s">
        <v>1091</v>
      </c>
      <c r="M296" s="182">
        <v>2</v>
      </c>
      <c r="N296" s="182">
        <v>1</v>
      </c>
      <c r="O296" s="182">
        <v>2018</v>
      </c>
      <c r="P296" s="182">
        <v>31</v>
      </c>
      <c r="Q296" s="182">
        <v>12</v>
      </c>
      <c r="R296" s="182">
        <v>2018</v>
      </c>
      <c r="S296" s="182"/>
      <c r="T296" s="182"/>
      <c r="U296" s="182"/>
      <c r="V296" s="77"/>
      <c r="W296" s="184"/>
      <c r="X296" s="182"/>
      <c r="Y296" s="182"/>
      <c r="Z296" s="183" t="s">
        <v>1125</v>
      </c>
      <c r="AA296" s="184" t="s">
        <v>1146</v>
      </c>
      <c r="AB296" s="184" t="s">
        <v>1133</v>
      </c>
      <c r="AC296" s="183" t="s">
        <v>1169</v>
      </c>
      <c r="AD296" s="184" t="s">
        <v>524</v>
      </c>
      <c r="AE296" s="185">
        <v>2447980000</v>
      </c>
      <c r="AF296" s="184" t="s">
        <v>555</v>
      </c>
      <c r="AG296" s="184" t="s">
        <v>1174</v>
      </c>
      <c r="AH296" s="182" t="s">
        <v>1175</v>
      </c>
      <c r="AI296" s="186"/>
      <c r="AJ296" s="200"/>
      <c r="AK296" s="200"/>
      <c r="AL296" s="196"/>
      <c r="AM296" s="199" t="str">
        <f t="shared" si="23"/>
        <v/>
      </c>
      <c r="AN296" s="198" t="str">
        <f t="shared" si="3"/>
        <v/>
      </c>
      <c r="AO296" s="201">
        <f t="shared" ca="1" si="17"/>
        <v>43700</v>
      </c>
      <c r="AP296" s="186"/>
      <c r="AQ296" s="199"/>
    </row>
    <row r="297" spans="1:43" ht="67.5" x14ac:dyDescent="0.25">
      <c r="A297" s="151">
        <f t="shared" si="24"/>
        <v>286</v>
      </c>
      <c r="B297" s="150" t="s">
        <v>386</v>
      </c>
      <c r="C297" s="150" t="s">
        <v>24</v>
      </c>
      <c r="D297" s="188" t="str">
        <f>IF(ISERROR(VLOOKUP(C297,Base!$C$2:$C$34,1,FALSE)),"error",LOOKUP(C297,Base!$C$2:$C$34,Base!$D$2:$D$34))</f>
        <v>Gestión con Valores para el Resultado</v>
      </c>
      <c r="E297" s="188" t="str">
        <f>IF(ISERROR(VLOOKUP(C297,Base!$C$2:$C$34,1,FALSE)),"error",LOOKUP(C297,Base!$C$2:$C$34,Base!$E$2:$E$34))</f>
        <v>Fortalecimiento organizacional y simplificación de procesos</v>
      </c>
      <c r="F297" s="188" t="str">
        <f>IF(ISERROR(VLOOKUP(C297,Base!$C$2:$C$34,1,FALSE)),"error",LOOKUP(C297,Base!$C$2:$C$34,Base!$F$2:$F$34))</f>
        <v>Plan de Acción / Plan Anual de Adquisiciones</v>
      </c>
      <c r="G297" s="188" t="str">
        <f>IF(ISERROR(VLOOKUP(C297,Base!$C$2:$C$34,1,FALSE)),"error",LOOKUP(C297,Base!$C$2:$C$34,Base!$G$2:$G$34))</f>
        <v>GA-Optimización de la gestión administrativa</v>
      </c>
      <c r="H297" s="188" t="str">
        <f>IF(ISERROR(VLOOKUP(C297,Base!$C$2:$C$34,1,FALSE)),"error",LOOKUP(C297,Base!$C$2:$C$34,Base!$H$2:$H$34))</f>
        <v>Fortalecer la gobernanza y gobernabilidad de la Institución, orientando los procesos de gestión hacia el incremento de las capacidades institucionales y la consolidación del clima organizacional</v>
      </c>
      <c r="I297" s="150" t="s">
        <v>207</v>
      </c>
      <c r="J297" s="75" t="s">
        <v>275</v>
      </c>
      <c r="K297" s="150" t="s">
        <v>75</v>
      </c>
      <c r="L297" s="181" t="s">
        <v>1092</v>
      </c>
      <c r="M297" s="182">
        <v>2</v>
      </c>
      <c r="N297" s="182">
        <v>1</v>
      </c>
      <c r="O297" s="182">
        <v>2018</v>
      </c>
      <c r="P297" s="182">
        <v>31</v>
      </c>
      <c r="Q297" s="182">
        <v>12</v>
      </c>
      <c r="R297" s="182">
        <v>2018</v>
      </c>
      <c r="S297" s="182"/>
      <c r="T297" s="182"/>
      <c r="U297" s="182"/>
      <c r="V297" s="77"/>
      <c r="W297" s="184"/>
      <c r="X297" s="182"/>
      <c r="Y297" s="182"/>
      <c r="Z297" s="183">
        <v>80101507</v>
      </c>
      <c r="AA297" s="184" t="s">
        <v>1156</v>
      </c>
      <c r="AB297" s="184" t="s">
        <v>1139</v>
      </c>
      <c r="AC297" s="183" t="s">
        <v>1169</v>
      </c>
      <c r="AD297" s="184" t="s">
        <v>524</v>
      </c>
      <c r="AE297" s="185">
        <v>28080000</v>
      </c>
      <c r="AF297" s="184" t="s">
        <v>555</v>
      </c>
      <c r="AG297" s="184" t="s">
        <v>1174</v>
      </c>
      <c r="AH297" s="182" t="s">
        <v>1175</v>
      </c>
      <c r="AI297" s="186"/>
      <c r="AJ297" s="200"/>
      <c r="AK297" s="200"/>
      <c r="AL297" s="196"/>
      <c r="AM297" s="199" t="str">
        <f t="shared" si="23"/>
        <v/>
      </c>
      <c r="AN297" s="198" t="str">
        <f t="shared" si="3"/>
        <v/>
      </c>
      <c r="AO297" s="201">
        <f t="shared" ca="1" si="17"/>
        <v>43700</v>
      </c>
      <c r="AP297" s="186"/>
      <c r="AQ297" s="199"/>
    </row>
    <row r="298" spans="1:43" ht="67.5" x14ac:dyDescent="0.25">
      <c r="A298" s="151">
        <f t="shared" si="24"/>
        <v>287</v>
      </c>
      <c r="B298" s="150" t="s">
        <v>386</v>
      </c>
      <c r="C298" s="150" t="s">
        <v>24</v>
      </c>
      <c r="D298" s="188" t="str">
        <f>IF(ISERROR(VLOOKUP(C298,Base!$C$2:$C$34,1,FALSE)),"error",LOOKUP(C298,Base!$C$2:$C$34,Base!$D$2:$D$34))</f>
        <v>Gestión con Valores para el Resultado</v>
      </c>
      <c r="E298" s="188" t="str">
        <f>IF(ISERROR(VLOOKUP(C298,Base!$C$2:$C$34,1,FALSE)),"error",LOOKUP(C298,Base!$C$2:$C$34,Base!$E$2:$E$34))</f>
        <v>Fortalecimiento organizacional y simplificación de procesos</v>
      </c>
      <c r="F298" s="188" t="str">
        <f>IF(ISERROR(VLOOKUP(C298,Base!$C$2:$C$34,1,FALSE)),"error",LOOKUP(C298,Base!$C$2:$C$34,Base!$F$2:$F$34))</f>
        <v>Plan de Acción / Plan Anual de Adquisiciones</v>
      </c>
      <c r="G298" s="188" t="str">
        <f>IF(ISERROR(VLOOKUP(C298,Base!$C$2:$C$34,1,FALSE)),"error",LOOKUP(C298,Base!$C$2:$C$34,Base!$G$2:$G$34))</f>
        <v>GA-Optimización de la gestión administrativa</v>
      </c>
      <c r="H298" s="188" t="str">
        <f>IF(ISERROR(VLOOKUP(C298,Base!$C$2:$C$34,1,FALSE)),"error",LOOKUP(C298,Base!$C$2:$C$34,Base!$H$2:$H$34))</f>
        <v>Fortalecer la gobernanza y gobernabilidad de la Institución, orientando los procesos de gestión hacia el incremento de las capacidades institucionales y la consolidación del clima organizacional</v>
      </c>
      <c r="I298" s="150" t="s">
        <v>207</v>
      </c>
      <c r="J298" s="75" t="s">
        <v>275</v>
      </c>
      <c r="K298" s="150" t="s">
        <v>75</v>
      </c>
      <c r="L298" s="181" t="s">
        <v>1093</v>
      </c>
      <c r="M298" s="182">
        <v>2</v>
      </c>
      <c r="N298" s="182">
        <v>1</v>
      </c>
      <c r="O298" s="182">
        <v>2018</v>
      </c>
      <c r="P298" s="182">
        <v>31</v>
      </c>
      <c r="Q298" s="182">
        <v>12</v>
      </c>
      <c r="R298" s="182">
        <v>2018</v>
      </c>
      <c r="S298" s="182"/>
      <c r="T298" s="182"/>
      <c r="U298" s="182"/>
      <c r="V298" s="77"/>
      <c r="W298" s="184"/>
      <c r="X298" s="182"/>
      <c r="Y298" s="182"/>
      <c r="Z298" s="183" t="s">
        <v>1122</v>
      </c>
      <c r="AA298" s="184" t="s">
        <v>1146</v>
      </c>
      <c r="AB298" s="184" t="s">
        <v>540</v>
      </c>
      <c r="AC298" s="183" t="s">
        <v>1169</v>
      </c>
      <c r="AD298" s="184" t="s">
        <v>524</v>
      </c>
      <c r="AE298" s="185">
        <v>26327000</v>
      </c>
      <c r="AF298" s="184" t="s">
        <v>555</v>
      </c>
      <c r="AG298" s="184" t="s">
        <v>1174</v>
      </c>
      <c r="AH298" s="182" t="s">
        <v>1175</v>
      </c>
      <c r="AI298" s="186"/>
      <c r="AJ298" s="200"/>
      <c r="AK298" s="200"/>
      <c r="AL298" s="196"/>
      <c r="AM298" s="199" t="str">
        <f t="shared" si="23"/>
        <v/>
      </c>
      <c r="AN298" s="198" t="str">
        <f t="shared" si="3"/>
        <v/>
      </c>
      <c r="AO298" s="201">
        <f t="shared" ca="1" si="17"/>
        <v>43700</v>
      </c>
      <c r="AP298" s="186"/>
      <c r="AQ298" s="199"/>
    </row>
    <row r="299" spans="1:43" ht="67.5" x14ac:dyDescent="0.25">
      <c r="A299" s="151">
        <f t="shared" si="24"/>
        <v>288</v>
      </c>
      <c r="B299" s="150" t="s">
        <v>386</v>
      </c>
      <c r="C299" s="150" t="s">
        <v>24</v>
      </c>
      <c r="D299" s="188" t="str">
        <f>IF(ISERROR(VLOOKUP(C299,Base!$C$2:$C$34,1,FALSE)),"error",LOOKUP(C299,Base!$C$2:$C$34,Base!$D$2:$D$34))</f>
        <v>Gestión con Valores para el Resultado</v>
      </c>
      <c r="E299" s="188" t="str">
        <f>IF(ISERROR(VLOOKUP(C299,Base!$C$2:$C$34,1,FALSE)),"error",LOOKUP(C299,Base!$C$2:$C$34,Base!$E$2:$E$34))</f>
        <v>Fortalecimiento organizacional y simplificación de procesos</v>
      </c>
      <c r="F299" s="188" t="str">
        <f>IF(ISERROR(VLOOKUP(C299,Base!$C$2:$C$34,1,FALSE)),"error",LOOKUP(C299,Base!$C$2:$C$34,Base!$F$2:$F$34))</f>
        <v>Plan de Acción / Plan Anual de Adquisiciones</v>
      </c>
      <c r="G299" s="188" t="str">
        <f>IF(ISERROR(VLOOKUP(C299,Base!$C$2:$C$34,1,FALSE)),"error",LOOKUP(C299,Base!$C$2:$C$34,Base!$G$2:$G$34))</f>
        <v>GA-Optimización de la gestión administrativa</v>
      </c>
      <c r="H299" s="188" t="str">
        <f>IF(ISERROR(VLOOKUP(C299,Base!$C$2:$C$34,1,FALSE)),"error",LOOKUP(C299,Base!$C$2:$C$34,Base!$H$2:$H$34))</f>
        <v>Fortalecer la gobernanza y gobernabilidad de la Institución, orientando los procesos de gestión hacia el incremento de las capacidades institucionales y la consolidación del clima organizacional</v>
      </c>
      <c r="I299" s="150" t="s">
        <v>207</v>
      </c>
      <c r="J299" s="75" t="s">
        <v>275</v>
      </c>
      <c r="K299" s="150" t="s">
        <v>75</v>
      </c>
      <c r="L299" s="181" t="s">
        <v>1094</v>
      </c>
      <c r="M299" s="182">
        <v>2</v>
      </c>
      <c r="N299" s="182">
        <v>1</v>
      </c>
      <c r="O299" s="182">
        <v>2018</v>
      </c>
      <c r="P299" s="182">
        <v>31</v>
      </c>
      <c r="Q299" s="182">
        <v>12</v>
      </c>
      <c r="R299" s="182">
        <v>2018</v>
      </c>
      <c r="S299" s="182"/>
      <c r="T299" s="182"/>
      <c r="U299" s="182"/>
      <c r="V299" s="77"/>
      <c r="W299" s="184"/>
      <c r="X299" s="182"/>
      <c r="Y299" s="182"/>
      <c r="Z299" s="183">
        <v>81111801</v>
      </c>
      <c r="AA299" s="184" t="s">
        <v>1146</v>
      </c>
      <c r="AB299" s="184" t="s">
        <v>1133</v>
      </c>
      <c r="AC299" s="183" t="s">
        <v>1173</v>
      </c>
      <c r="AD299" s="184" t="s">
        <v>524</v>
      </c>
      <c r="AE299" s="185">
        <v>85280000</v>
      </c>
      <c r="AF299" s="184" t="s">
        <v>555</v>
      </c>
      <c r="AG299" s="184" t="s">
        <v>1174</v>
      </c>
      <c r="AH299" s="182" t="s">
        <v>1175</v>
      </c>
      <c r="AI299" s="186"/>
      <c r="AJ299" s="200"/>
      <c r="AK299" s="200"/>
      <c r="AL299" s="196"/>
      <c r="AM299" s="199" t="str">
        <f t="shared" si="23"/>
        <v/>
      </c>
      <c r="AN299" s="198" t="str">
        <f t="shared" si="3"/>
        <v/>
      </c>
      <c r="AO299" s="201">
        <f t="shared" ca="1" si="17"/>
        <v>43700</v>
      </c>
      <c r="AP299" s="186"/>
      <c r="AQ299" s="199"/>
    </row>
    <row r="300" spans="1:43" ht="67.5" x14ac:dyDescent="0.25">
      <c r="A300" s="151">
        <f t="shared" si="24"/>
        <v>289</v>
      </c>
      <c r="B300" s="150" t="s">
        <v>386</v>
      </c>
      <c r="C300" s="150" t="s">
        <v>24</v>
      </c>
      <c r="D300" s="188" t="str">
        <f>IF(ISERROR(VLOOKUP(C300,Base!$C$2:$C$34,1,FALSE)),"error",LOOKUP(C300,Base!$C$2:$C$34,Base!$D$2:$D$34))</f>
        <v>Gestión con Valores para el Resultado</v>
      </c>
      <c r="E300" s="188" t="str">
        <f>IF(ISERROR(VLOOKUP(C300,Base!$C$2:$C$34,1,FALSE)),"error",LOOKUP(C300,Base!$C$2:$C$34,Base!$E$2:$E$34))</f>
        <v>Fortalecimiento organizacional y simplificación de procesos</v>
      </c>
      <c r="F300" s="188" t="str">
        <f>IF(ISERROR(VLOOKUP(C300,Base!$C$2:$C$34,1,FALSE)),"error",LOOKUP(C300,Base!$C$2:$C$34,Base!$F$2:$F$34))</f>
        <v>Plan de Acción / Plan Anual de Adquisiciones</v>
      </c>
      <c r="G300" s="188" t="str">
        <f>IF(ISERROR(VLOOKUP(C300,Base!$C$2:$C$34,1,FALSE)),"error",LOOKUP(C300,Base!$C$2:$C$34,Base!$G$2:$G$34))</f>
        <v>GA-Optimización de la gestión administrativa</v>
      </c>
      <c r="H300" s="188" t="str">
        <f>IF(ISERROR(VLOOKUP(C300,Base!$C$2:$C$34,1,FALSE)),"error",LOOKUP(C300,Base!$C$2:$C$34,Base!$H$2:$H$34))</f>
        <v>Fortalecer la gobernanza y gobernabilidad de la Institución, orientando los procesos de gestión hacia el incremento de las capacidades institucionales y la consolidación del clima organizacional</v>
      </c>
      <c r="I300" s="150" t="s">
        <v>207</v>
      </c>
      <c r="J300" s="75" t="s">
        <v>275</v>
      </c>
      <c r="K300" s="150" t="s">
        <v>75</v>
      </c>
      <c r="L300" s="181" t="s">
        <v>1095</v>
      </c>
      <c r="M300" s="182">
        <v>2</v>
      </c>
      <c r="N300" s="182">
        <v>1</v>
      </c>
      <c r="O300" s="182">
        <v>2018</v>
      </c>
      <c r="P300" s="182">
        <v>31</v>
      </c>
      <c r="Q300" s="182">
        <v>12</v>
      </c>
      <c r="R300" s="182">
        <v>2018</v>
      </c>
      <c r="S300" s="182"/>
      <c r="T300" s="182"/>
      <c r="U300" s="182"/>
      <c r="V300" s="77"/>
      <c r="W300" s="184"/>
      <c r="X300" s="182"/>
      <c r="Y300" s="182"/>
      <c r="Z300" s="183">
        <v>80141607</v>
      </c>
      <c r="AA300" s="184" t="s">
        <v>1157</v>
      </c>
      <c r="AB300" s="184" t="s">
        <v>556</v>
      </c>
      <c r="AC300" s="183" t="s">
        <v>1169</v>
      </c>
      <c r="AD300" s="184" t="s">
        <v>524</v>
      </c>
      <c r="AE300" s="185">
        <v>21000000</v>
      </c>
      <c r="AF300" s="184" t="s">
        <v>555</v>
      </c>
      <c r="AG300" s="184" t="s">
        <v>1174</v>
      </c>
      <c r="AH300" s="182" t="s">
        <v>1175</v>
      </c>
      <c r="AI300" s="186"/>
      <c r="AJ300" s="200"/>
      <c r="AK300" s="200"/>
      <c r="AL300" s="196"/>
      <c r="AM300" s="199" t="str">
        <f t="shared" si="23"/>
        <v/>
      </c>
      <c r="AN300" s="198" t="str">
        <f t="shared" si="3"/>
        <v/>
      </c>
      <c r="AO300" s="201">
        <f t="shared" ca="1" si="17"/>
        <v>43700</v>
      </c>
      <c r="AP300" s="186"/>
      <c r="AQ300" s="199"/>
    </row>
    <row r="301" spans="1:43" ht="67.5" x14ac:dyDescent="0.25">
      <c r="A301" s="151">
        <f t="shared" si="24"/>
        <v>290</v>
      </c>
      <c r="B301" s="150" t="s">
        <v>386</v>
      </c>
      <c r="C301" s="150" t="s">
        <v>24</v>
      </c>
      <c r="D301" s="188" t="str">
        <f>IF(ISERROR(VLOOKUP(C301,Base!$C$2:$C$34,1,FALSE)),"error",LOOKUP(C301,Base!$C$2:$C$34,Base!$D$2:$D$34))</f>
        <v>Gestión con Valores para el Resultado</v>
      </c>
      <c r="E301" s="188" t="str">
        <f>IF(ISERROR(VLOOKUP(C301,Base!$C$2:$C$34,1,FALSE)),"error",LOOKUP(C301,Base!$C$2:$C$34,Base!$E$2:$E$34))</f>
        <v>Fortalecimiento organizacional y simplificación de procesos</v>
      </c>
      <c r="F301" s="188" t="str">
        <f>IF(ISERROR(VLOOKUP(C301,Base!$C$2:$C$34,1,FALSE)),"error",LOOKUP(C301,Base!$C$2:$C$34,Base!$F$2:$F$34))</f>
        <v>Plan de Acción / Plan Anual de Adquisiciones</v>
      </c>
      <c r="G301" s="188" t="str">
        <f>IF(ISERROR(VLOOKUP(C301,Base!$C$2:$C$34,1,FALSE)),"error",LOOKUP(C301,Base!$C$2:$C$34,Base!$G$2:$G$34))</f>
        <v>GA-Optimización de la gestión administrativa</v>
      </c>
      <c r="H301" s="188" t="str">
        <f>IF(ISERROR(VLOOKUP(C301,Base!$C$2:$C$34,1,FALSE)),"error",LOOKUP(C301,Base!$C$2:$C$34,Base!$H$2:$H$34))</f>
        <v>Fortalecer la gobernanza y gobernabilidad de la Institución, orientando los procesos de gestión hacia el incremento de las capacidades institucionales y la consolidación del clima organizacional</v>
      </c>
      <c r="I301" s="150" t="s">
        <v>207</v>
      </c>
      <c r="J301" s="75" t="s">
        <v>275</v>
      </c>
      <c r="K301" s="150" t="s">
        <v>75</v>
      </c>
      <c r="L301" s="181" t="s">
        <v>1096</v>
      </c>
      <c r="M301" s="182">
        <v>2</v>
      </c>
      <c r="N301" s="182">
        <v>1</v>
      </c>
      <c r="O301" s="182">
        <v>2018</v>
      </c>
      <c r="P301" s="182">
        <v>31</v>
      </c>
      <c r="Q301" s="182">
        <v>12</v>
      </c>
      <c r="R301" s="182">
        <v>2018</v>
      </c>
      <c r="S301" s="182"/>
      <c r="T301" s="182"/>
      <c r="U301" s="182"/>
      <c r="V301" s="77"/>
      <c r="W301" s="184"/>
      <c r="X301" s="182"/>
      <c r="Y301" s="182"/>
      <c r="Z301" s="183">
        <v>80141607</v>
      </c>
      <c r="AA301" s="184" t="s">
        <v>1146</v>
      </c>
      <c r="AB301" s="184" t="s">
        <v>1133</v>
      </c>
      <c r="AC301" s="183" t="s">
        <v>1169</v>
      </c>
      <c r="AD301" s="184" t="s">
        <v>524</v>
      </c>
      <c r="AE301" s="185">
        <v>300000000</v>
      </c>
      <c r="AF301" s="184" t="s">
        <v>555</v>
      </c>
      <c r="AG301" s="184" t="s">
        <v>1174</v>
      </c>
      <c r="AH301" s="182" t="s">
        <v>1175</v>
      </c>
      <c r="AI301" s="186"/>
      <c r="AJ301" s="200"/>
      <c r="AK301" s="200"/>
      <c r="AL301" s="196"/>
      <c r="AM301" s="199" t="str">
        <f t="shared" si="23"/>
        <v/>
      </c>
      <c r="AN301" s="198" t="str">
        <f t="shared" si="3"/>
        <v/>
      </c>
      <c r="AO301" s="201">
        <f t="shared" ca="1" si="17"/>
        <v>43700</v>
      </c>
      <c r="AP301" s="186"/>
      <c r="AQ301" s="199"/>
    </row>
    <row r="302" spans="1:43" ht="67.5" x14ac:dyDescent="0.25">
      <c r="A302" s="151">
        <f t="shared" si="24"/>
        <v>291</v>
      </c>
      <c r="B302" s="150" t="s">
        <v>386</v>
      </c>
      <c r="C302" s="150" t="s">
        <v>24</v>
      </c>
      <c r="D302" s="188" t="str">
        <f>IF(ISERROR(VLOOKUP(C302,Base!$C$2:$C$34,1,FALSE)),"error",LOOKUP(C302,Base!$C$2:$C$34,Base!$D$2:$D$34))</f>
        <v>Gestión con Valores para el Resultado</v>
      </c>
      <c r="E302" s="188" t="str">
        <f>IF(ISERROR(VLOOKUP(C302,Base!$C$2:$C$34,1,FALSE)),"error",LOOKUP(C302,Base!$C$2:$C$34,Base!$E$2:$E$34))</f>
        <v>Fortalecimiento organizacional y simplificación de procesos</v>
      </c>
      <c r="F302" s="188" t="str">
        <f>IF(ISERROR(VLOOKUP(C302,Base!$C$2:$C$34,1,FALSE)),"error",LOOKUP(C302,Base!$C$2:$C$34,Base!$F$2:$F$34))</f>
        <v>Plan de Acción / Plan Anual de Adquisiciones</v>
      </c>
      <c r="G302" s="188" t="str">
        <f>IF(ISERROR(VLOOKUP(C302,Base!$C$2:$C$34,1,FALSE)),"error",LOOKUP(C302,Base!$C$2:$C$34,Base!$G$2:$G$34))</f>
        <v>GA-Optimización de la gestión administrativa</v>
      </c>
      <c r="H302" s="188" t="str">
        <f>IF(ISERROR(VLOOKUP(C302,Base!$C$2:$C$34,1,FALSE)),"error",LOOKUP(C302,Base!$C$2:$C$34,Base!$H$2:$H$34))</f>
        <v>Fortalecer la gobernanza y gobernabilidad de la Institución, orientando los procesos de gestión hacia el incremento de las capacidades institucionales y la consolidación del clima organizacional</v>
      </c>
      <c r="I302" s="150" t="s">
        <v>207</v>
      </c>
      <c r="J302" s="75" t="s">
        <v>275</v>
      </c>
      <c r="K302" s="150" t="s">
        <v>75</v>
      </c>
      <c r="L302" s="181" t="s">
        <v>1096</v>
      </c>
      <c r="M302" s="182">
        <v>2</v>
      </c>
      <c r="N302" s="182">
        <v>1</v>
      </c>
      <c r="O302" s="182">
        <v>2018</v>
      </c>
      <c r="P302" s="182">
        <v>31</v>
      </c>
      <c r="Q302" s="182">
        <v>12</v>
      </c>
      <c r="R302" s="182">
        <v>2018</v>
      </c>
      <c r="S302" s="182"/>
      <c r="T302" s="182"/>
      <c r="U302" s="182"/>
      <c r="V302" s="77"/>
      <c r="W302" s="184"/>
      <c r="X302" s="182"/>
      <c r="Y302" s="182"/>
      <c r="Z302" s="183">
        <v>80141607</v>
      </c>
      <c r="AA302" s="184" t="s">
        <v>1146</v>
      </c>
      <c r="AB302" s="184" t="s">
        <v>1133</v>
      </c>
      <c r="AC302" s="183" t="s">
        <v>1169</v>
      </c>
      <c r="AD302" s="184" t="s">
        <v>524</v>
      </c>
      <c r="AE302" s="185">
        <v>300000000</v>
      </c>
      <c r="AF302" s="184" t="s">
        <v>555</v>
      </c>
      <c r="AG302" s="184" t="s">
        <v>1174</v>
      </c>
      <c r="AH302" s="182" t="s">
        <v>1175</v>
      </c>
      <c r="AI302" s="186"/>
      <c r="AJ302" s="200"/>
      <c r="AK302" s="200"/>
      <c r="AL302" s="196"/>
      <c r="AM302" s="199" t="str">
        <f t="shared" si="23"/>
        <v/>
      </c>
      <c r="AN302" s="198" t="str">
        <f t="shared" si="3"/>
        <v/>
      </c>
      <c r="AO302" s="201">
        <f t="shared" ca="1" si="17"/>
        <v>43700</v>
      </c>
      <c r="AP302" s="186"/>
      <c r="AQ302" s="199"/>
    </row>
    <row r="303" spans="1:43" ht="45" x14ac:dyDescent="0.25">
      <c r="A303" s="151">
        <f t="shared" si="24"/>
        <v>292</v>
      </c>
      <c r="B303" s="150" t="s">
        <v>386</v>
      </c>
      <c r="C303" s="150" t="s">
        <v>23</v>
      </c>
      <c r="D303" s="188" t="str">
        <f>IF(ISERROR(VLOOKUP(C303,Base!$C$2:$C$34,1,FALSE)),"error",LOOKUP(C303,Base!$C$2:$C$34,Base!$D$2:$D$34))</f>
        <v>Gestión del Talento Humano</v>
      </c>
      <c r="E303" s="188" t="str">
        <f>IF(ISERROR(VLOOKUP(C303,Base!$C$2:$C$34,1,FALSE)),"error",LOOKUP(C303,Base!$C$2:$C$34,Base!$E$2:$E$34))</f>
        <v>Talento humano</v>
      </c>
      <c r="F303" s="188" t="str">
        <f>IF(ISERROR(VLOOKUP(C303,Base!$C$2:$C$34,1,FALSE)),"error",LOOKUP(C303,Base!$C$2:$C$34,Base!$F$2:$F$34))</f>
        <v>Plan de Acción / Plan Estratégico de Talento Humano / Planes de Bienestar e Incentivos  / Plan de Previsión de Recursos Humanos /  Plan Institucional de Capacitación – PIC / Plan Anual de Vacantes / Plan de Trabajo Anual en SST</v>
      </c>
      <c r="G303" s="188" t="str">
        <f>IF(ISERROR(VLOOKUP(C303,Base!$C$2:$C$34,1,FALSE)),"error",LOOKUP(C303,Base!$C$2:$C$34,Base!$G$2:$G$34))</f>
        <v>GA-Optimización de la gestión administrativa</v>
      </c>
      <c r="H303" s="188" t="str">
        <f>IF(ISERROR(VLOOKUP(C303,Base!$C$2:$C$34,1,FALSE)),"error",LOOKUP(C303,Base!$C$2:$C$34,Base!$H$2:$H$34))</f>
        <v>Fortalecer la gobernanza y gobernabilidad de la Institución, orientando los procesos de gestión hacia el incremento de las capacidades institucionales y la consolidación del clima organizacional</v>
      </c>
      <c r="I303" s="150" t="s">
        <v>206</v>
      </c>
      <c r="J303" s="75" t="s">
        <v>262</v>
      </c>
      <c r="K303" s="150" t="s">
        <v>309</v>
      </c>
      <c r="L303" s="181" t="s">
        <v>1176</v>
      </c>
      <c r="M303" s="184">
        <v>1</v>
      </c>
      <c r="N303" s="184">
        <v>1</v>
      </c>
      <c r="O303" s="184">
        <v>2018</v>
      </c>
      <c r="P303" s="184">
        <v>31</v>
      </c>
      <c r="Q303" s="184">
        <v>12</v>
      </c>
      <c r="R303" s="184">
        <v>2018</v>
      </c>
      <c r="S303" s="184"/>
      <c r="T303" s="184"/>
      <c r="U303" s="182" t="s">
        <v>1177</v>
      </c>
      <c r="V303" s="77" t="s">
        <v>135</v>
      </c>
      <c r="W303" s="184">
        <v>70</v>
      </c>
      <c r="X303" s="185">
        <v>5000000</v>
      </c>
      <c r="Y303" s="182" t="s">
        <v>370</v>
      </c>
      <c r="Z303" s="183"/>
      <c r="AA303" s="184"/>
      <c r="AB303" s="184"/>
      <c r="AC303" s="183"/>
      <c r="AD303" s="184"/>
      <c r="AE303" s="185"/>
      <c r="AF303" s="184"/>
      <c r="AG303" s="184"/>
      <c r="AH303" s="185"/>
      <c r="AI303" s="184"/>
      <c r="AJ303" s="200"/>
      <c r="AK303" s="200"/>
      <c r="AL303" s="196"/>
      <c r="AM303" s="200" t="str">
        <f t="shared" si="23"/>
        <v/>
      </c>
      <c r="AN303" s="198" t="str">
        <f t="shared" si="3"/>
        <v/>
      </c>
      <c r="AO303" s="201">
        <f t="shared" ca="1" si="17"/>
        <v>43700</v>
      </c>
      <c r="AP303" s="199"/>
      <c r="AQ303" s="199"/>
    </row>
    <row r="304" spans="1:43" ht="45" x14ac:dyDescent="0.25">
      <c r="A304" s="151">
        <f t="shared" si="24"/>
        <v>293</v>
      </c>
      <c r="B304" s="150" t="s">
        <v>386</v>
      </c>
      <c r="C304" s="150" t="s">
        <v>23</v>
      </c>
      <c r="D304" s="188" t="str">
        <f>IF(ISERROR(VLOOKUP(C304,Base!$C$2:$C$34,1,FALSE)),"error",LOOKUP(C304,Base!$C$2:$C$34,Base!$D$2:$D$34))</f>
        <v>Gestión del Talento Humano</v>
      </c>
      <c r="E304" s="188" t="str">
        <f>IF(ISERROR(VLOOKUP(C304,Base!$C$2:$C$34,1,FALSE)),"error",LOOKUP(C304,Base!$C$2:$C$34,Base!$E$2:$E$34))</f>
        <v>Talento humano</v>
      </c>
      <c r="F304" s="188" t="str">
        <f>IF(ISERROR(VLOOKUP(C304,Base!$C$2:$C$34,1,FALSE)),"error",LOOKUP(C304,Base!$C$2:$C$34,Base!$F$2:$F$34))</f>
        <v>Plan de Acción / Plan Estratégico de Talento Humano / Planes de Bienestar e Incentivos  / Plan de Previsión de Recursos Humanos /  Plan Institucional de Capacitación – PIC / Plan Anual de Vacantes / Plan de Trabajo Anual en SST</v>
      </c>
      <c r="G304" s="188" t="str">
        <f>IF(ISERROR(VLOOKUP(C304,Base!$C$2:$C$34,1,FALSE)),"error",LOOKUP(C304,Base!$C$2:$C$34,Base!$G$2:$G$34))</f>
        <v>GA-Optimización de la gestión administrativa</v>
      </c>
      <c r="H304" s="188" t="str">
        <f>IF(ISERROR(VLOOKUP(C304,Base!$C$2:$C$34,1,FALSE)),"error",LOOKUP(C304,Base!$C$2:$C$34,Base!$H$2:$H$34))</f>
        <v>Fortalecer la gobernanza y gobernabilidad de la Institución, orientando los procesos de gestión hacia el incremento de las capacidades institucionales y la consolidación del clima organizacional</v>
      </c>
      <c r="I304" s="150" t="s">
        <v>206</v>
      </c>
      <c r="J304" s="75" t="s">
        <v>262</v>
      </c>
      <c r="K304" s="150" t="s">
        <v>309</v>
      </c>
      <c r="L304" s="181" t="s">
        <v>1178</v>
      </c>
      <c r="M304" s="184">
        <v>1</v>
      </c>
      <c r="N304" s="184">
        <v>1</v>
      </c>
      <c r="O304" s="184">
        <v>2018</v>
      </c>
      <c r="P304" s="184">
        <v>31</v>
      </c>
      <c r="Q304" s="184">
        <v>12</v>
      </c>
      <c r="R304" s="184">
        <v>2018</v>
      </c>
      <c r="S304" s="184"/>
      <c r="T304" s="184"/>
      <c r="U304" s="182" t="s">
        <v>1179</v>
      </c>
      <c r="V304" s="77" t="s">
        <v>135</v>
      </c>
      <c r="W304" s="184">
        <v>70</v>
      </c>
      <c r="X304" s="185">
        <v>5000000</v>
      </c>
      <c r="Y304" s="182" t="s">
        <v>370</v>
      </c>
      <c r="Z304" s="183"/>
      <c r="AA304" s="184"/>
      <c r="AB304" s="184"/>
      <c r="AC304" s="183"/>
      <c r="AD304" s="184"/>
      <c r="AE304" s="185"/>
      <c r="AF304" s="184"/>
      <c r="AG304" s="184"/>
      <c r="AH304" s="185"/>
      <c r="AI304" s="184"/>
      <c r="AJ304" s="200"/>
      <c r="AK304" s="200"/>
      <c r="AL304" s="196"/>
      <c r="AM304" s="200" t="str">
        <f t="shared" si="23"/>
        <v/>
      </c>
      <c r="AN304" s="198" t="str">
        <f t="shared" si="3"/>
        <v/>
      </c>
      <c r="AO304" s="201">
        <f t="shared" ca="1" si="17"/>
        <v>43700</v>
      </c>
      <c r="AP304" s="199"/>
      <c r="AQ304" s="199"/>
    </row>
    <row r="305" spans="1:43" ht="45" x14ac:dyDescent="0.25">
      <c r="A305" s="151">
        <f t="shared" si="24"/>
        <v>294</v>
      </c>
      <c r="B305" s="150" t="s">
        <v>386</v>
      </c>
      <c r="C305" s="150" t="s">
        <v>23</v>
      </c>
      <c r="D305" s="188" t="str">
        <f>IF(ISERROR(VLOOKUP(C305,Base!$C$2:$C$34,1,FALSE)),"error",LOOKUP(C305,Base!$C$2:$C$34,Base!$D$2:$D$34))</f>
        <v>Gestión del Talento Humano</v>
      </c>
      <c r="E305" s="188" t="str">
        <f>IF(ISERROR(VLOOKUP(C305,Base!$C$2:$C$34,1,FALSE)),"error",LOOKUP(C305,Base!$C$2:$C$34,Base!$E$2:$E$34))</f>
        <v>Talento humano</v>
      </c>
      <c r="F305" s="188" t="str">
        <f>IF(ISERROR(VLOOKUP(C305,Base!$C$2:$C$34,1,FALSE)),"error",LOOKUP(C305,Base!$C$2:$C$34,Base!$F$2:$F$34))</f>
        <v>Plan de Acción / Plan Estratégico de Talento Humano / Planes de Bienestar e Incentivos  / Plan de Previsión de Recursos Humanos /  Plan Institucional de Capacitación – PIC / Plan Anual de Vacantes / Plan de Trabajo Anual en SST</v>
      </c>
      <c r="G305" s="188" t="str">
        <f>IF(ISERROR(VLOOKUP(C305,Base!$C$2:$C$34,1,FALSE)),"error",LOOKUP(C305,Base!$C$2:$C$34,Base!$G$2:$G$34))</f>
        <v>GA-Optimización de la gestión administrativa</v>
      </c>
      <c r="H305" s="188" t="str">
        <f>IF(ISERROR(VLOOKUP(C305,Base!$C$2:$C$34,1,FALSE)),"error",LOOKUP(C305,Base!$C$2:$C$34,Base!$H$2:$H$34))</f>
        <v>Fortalecer la gobernanza y gobernabilidad de la Institución, orientando los procesos de gestión hacia el incremento de las capacidades institucionales y la consolidación del clima organizacional</v>
      </c>
      <c r="I305" s="150" t="s">
        <v>206</v>
      </c>
      <c r="J305" s="75" t="s">
        <v>262</v>
      </c>
      <c r="K305" s="150" t="s">
        <v>309</v>
      </c>
      <c r="L305" s="181" t="s">
        <v>1180</v>
      </c>
      <c r="M305" s="184">
        <v>1</v>
      </c>
      <c r="N305" s="184">
        <v>1</v>
      </c>
      <c r="O305" s="184">
        <v>2018</v>
      </c>
      <c r="P305" s="184">
        <v>31</v>
      </c>
      <c r="Q305" s="184">
        <v>12</v>
      </c>
      <c r="R305" s="184">
        <v>2018</v>
      </c>
      <c r="S305" s="184"/>
      <c r="T305" s="184"/>
      <c r="U305" s="182" t="s">
        <v>1181</v>
      </c>
      <c r="V305" s="77" t="s">
        <v>135</v>
      </c>
      <c r="W305" s="184">
        <v>70</v>
      </c>
      <c r="X305" s="185">
        <v>5000000</v>
      </c>
      <c r="Y305" s="182" t="s">
        <v>370</v>
      </c>
      <c r="Z305" s="183"/>
      <c r="AA305" s="184"/>
      <c r="AB305" s="184"/>
      <c r="AC305" s="183"/>
      <c r="AD305" s="184"/>
      <c r="AE305" s="185"/>
      <c r="AF305" s="184"/>
      <c r="AG305" s="184"/>
      <c r="AH305" s="185"/>
      <c r="AI305" s="184"/>
      <c r="AJ305" s="200"/>
      <c r="AK305" s="200"/>
      <c r="AL305" s="196"/>
      <c r="AM305" s="200" t="str">
        <f t="shared" si="23"/>
        <v/>
      </c>
      <c r="AN305" s="198" t="str">
        <f t="shared" si="3"/>
        <v/>
      </c>
      <c r="AO305" s="201">
        <f t="shared" ca="1" si="17"/>
        <v>43700</v>
      </c>
      <c r="AP305" s="199"/>
      <c r="AQ305" s="199"/>
    </row>
    <row r="306" spans="1:43" ht="45" x14ac:dyDescent="0.25">
      <c r="A306" s="151">
        <f t="shared" si="24"/>
        <v>295</v>
      </c>
      <c r="B306" s="150" t="s">
        <v>386</v>
      </c>
      <c r="C306" s="150" t="s">
        <v>23</v>
      </c>
      <c r="D306" s="188" t="str">
        <f>IF(ISERROR(VLOOKUP(C306,Base!$C$2:$C$34,1,FALSE)),"error",LOOKUP(C306,Base!$C$2:$C$34,Base!$D$2:$D$34))</f>
        <v>Gestión del Talento Humano</v>
      </c>
      <c r="E306" s="188" t="str">
        <f>IF(ISERROR(VLOOKUP(C306,Base!$C$2:$C$34,1,FALSE)),"error",LOOKUP(C306,Base!$C$2:$C$34,Base!$E$2:$E$34))</f>
        <v>Talento humano</v>
      </c>
      <c r="F306" s="188" t="str">
        <f>IF(ISERROR(VLOOKUP(C306,Base!$C$2:$C$34,1,FALSE)),"error",LOOKUP(C306,Base!$C$2:$C$34,Base!$F$2:$F$34))</f>
        <v>Plan de Acción / Plan Estratégico de Talento Humano / Planes de Bienestar e Incentivos  / Plan de Previsión de Recursos Humanos /  Plan Institucional de Capacitación – PIC / Plan Anual de Vacantes / Plan de Trabajo Anual en SST</v>
      </c>
      <c r="G306" s="188" t="str">
        <f>IF(ISERROR(VLOOKUP(C306,Base!$C$2:$C$34,1,FALSE)),"error",LOOKUP(C306,Base!$C$2:$C$34,Base!$G$2:$G$34))</f>
        <v>GA-Optimización de la gestión administrativa</v>
      </c>
      <c r="H306" s="188" t="str">
        <f>IF(ISERROR(VLOOKUP(C306,Base!$C$2:$C$34,1,FALSE)),"error",LOOKUP(C306,Base!$C$2:$C$34,Base!$H$2:$H$34))</f>
        <v>Fortalecer la gobernanza y gobernabilidad de la Institución, orientando los procesos de gestión hacia el incremento de las capacidades institucionales y la consolidación del clima organizacional</v>
      </c>
      <c r="I306" s="150" t="s">
        <v>206</v>
      </c>
      <c r="J306" s="75" t="s">
        <v>262</v>
      </c>
      <c r="K306" s="150" t="s">
        <v>309</v>
      </c>
      <c r="L306" s="181" t="s">
        <v>1182</v>
      </c>
      <c r="M306" s="184">
        <v>1</v>
      </c>
      <c r="N306" s="184">
        <v>1</v>
      </c>
      <c r="O306" s="184">
        <v>2018</v>
      </c>
      <c r="P306" s="184">
        <v>31</v>
      </c>
      <c r="Q306" s="184">
        <v>12</v>
      </c>
      <c r="R306" s="184">
        <v>2018</v>
      </c>
      <c r="S306" s="184"/>
      <c r="T306" s="184"/>
      <c r="U306" s="182" t="s">
        <v>1183</v>
      </c>
      <c r="V306" s="77" t="s">
        <v>135</v>
      </c>
      <c r="W306" s="184">
        <v>70</v>
      </c>
      <c r="X306" s="185">
        <v>5000000</v>
      </c>
      <c r="Y306" s="182" t="s">
        <v>370</v>
      </c>
      <c r="Z306" s="183"/>
      <c r="AA306" s="184"/>
      <c r="AB306" s="184"/>
      <c r="AC306" s="183"/>
      <c r="AD306" s="184"/>
      <c r="AE306" s="185"/>
      <c r="AF306" s="184"/>
      <c r="AG306" s="184"/>
      <c r="AH306" s="185"/>
      <c r="AI306" s="184"/>
      <c r="AJ306" s="200"/>
      <c r="AK306" s="200"/>
      <c r="AL306" s="196"/>
      <c r="AM306" s="200" t="str">
        <f t="shared" si="23"/>
        <v/>
      </c>
      <c r="AN306" s="198" t="str">
        <f t="shared" si="3"/>
        <v/>
      </c>
      <c r="AO306" s="201">
        <f t="shared" ca="1" si="17"/>
        <v>43700</v>
      </c>
      <c r="AP306" s="199"/>
      <c r="AQ306" s="199"/>
    </row>
    <row r="307" spans="1:43" ht="45" x14ac:dyDescent="0.25">
      <c r="A307" s="151">
        <f t="shared" si="24"/>
        <v>296</v>
      </c>
      <c r="B307" s="150" t="s">
        <v>386</v>
      </c>
      <c r="C307" s="150" t="s">
        <v>23</v>
      </c>
      <c r="D307" s="188" t="str">
        <f>IF(ISERROR(VLOOKUP(C307,Base!$C$2:$C$34,1,FALSE)),"error",LOOKUP(C307,Base!$C$2:$C$34,Base!$D$2:$D$34))</f>
        <v>Gestión del Talento Humano</v>
      </c>
      <c r="E307" s="188" t="str">
        <f>IF(ISERROR(VLOOKUP(C307,Base!$C$2:$C$34,1,FALSE)),"error",LOOKUP(C307,Base!$C$2:$C$34,Base!$E$2:$E$34))</f>
        <v>Talento humano</v>
      </c>
      <c r="F307" s="188" t="str">
        <f>IF(ISERROR(VLOOKUP(C307,Base!$C$2:$C$34,1,FALSE)),"error",LOOKUP(C307,Base!$C$2:$C$34,Base!$F$2:$F$34))</f>
        <v>Plan de Acción / Plan Estratégico de Talento Humano / Planes de Bienestar e Incentivos  / Plan de Previsión de Recursos Humanos /  Plan Institucional de Capacitación – PIC / Plan Anual de Vacantes / Plan de Trabajo Anual en SST</v>
      </c>
      <c r="G307" s="188" t="str">
        <f>IF(ISERROR(VLOOKUP(C307,Base!$C$2:$C$34,1,FALSE)),"error",LOOKUP(C307,Base!$C$2:$C$34,Base!$G$2:$G$34))</f>
        <v>GA-Optimización de la gestión administrativa</v>
      </c>
      <c r="H307" s="188" t="str">
        <f>IF(ISERROR(VLOOKUP(C307,Base!$C$2:$C$34,1,FALSE)),"error",LOOKUP(C307,Base!$C$2:$C$34,Base!$H$2:$H$34))</f>
        <v>Fortalecer la gobernanza y gobernabilidad de la Institución, orientando los procesos de gestión hacia el incremento de las capacidades institucionales y la consolidación del clima organizacional</v>
      </c>
      <c r="I307" s="150" t="s">
        <v>206</v>
      </c>
      <c r="J307" s="75" t="s">
        <v>262</v>
      </c>
      <c r="K307" s="150" t="s">
        <v>309</v>
      </c>
      <c r="L307" s="181" t="s">
        <v>1184</v>
      </c>
      <c r="M307" s="184">
        <v>1</v>
      </c>
      <c r="N307" s="184">
        <v>1</v>
      </c>
      <c r="O307" s="184">
        <v>2018</v>
      </c>
      <c r="P307" s="184">
        <v>31</v>
      </c>
      <c r="Q307" s="184">
        <v>12</v>
      </c>
      <c r="R307" s="184">
        <v>2018</v>
      </c>
      <c r="S307" s="184"/>
      <c r="T307" s="184"/>
      <c r="U307" s="182" t="s">
        <v>1185</v>
      </c>
      <c r="V307" s="77" t="s">
        <v>135</v>
      </c>
      <c r="W307" s="184">
        <v>30</v>
      </c>
      <c r="X307" s="185">
        <v>80000000</v>
      </c>
      <c r="Y307" s="182" t="s">
        <v>370</v>
      </c>
      <c r="Z307" s="183"/>
      <c r="AA307" s="184"/>
      <c r="AB307" s="184"/>
      <c r="AC307" s="183"/>
      <c r="AD307" s="184"/>
      <c r="AE307" s="185"/>
      <c r="AF307" s="184"/>
      <c r="AG307" s="184"/>
      <c r="AH307" s="185"/>
      <c r="AI307" s="184"/>
      <c r="AJ307" s="200"/>
      <c r="AK307" s="200"/>
      <c r="AL307" s="196"/>
      <c r="AM307" s="200" t="str">
        <f t="shared" si="23"/>
        <v/>
      </c>
      <c r="AN307" s="198" t="str">
        <f t="shared" si="3"/>
        <v/>
      </c>
      <c r="AO307" s="201">
        <f t="shared" ca="1" si="17"/>
        <v>43700</v>
      </c>
      <c r="AP307" s="199"/>
      <c r="AQ307" s="199"/>
    </row>
    <row r="308" spans="1:43" ht="45" x14ac:dyDescent="0.25">
      <c r="A308" s="151">
        <f t="shared" si="24"/>
        <v>297</v>
      </c>
      <c r="B308" s="150" t="s">
        <v>386</v>
      </c>
      <c r="C308" s="150" t="s">
        <v>23</v>
      </c>
      <c r="D308" s="188" t="str">
        <f>IF(ISERROR(VLOOKUP(C308,Base!$C$2:$C$34,1,FALSE)),"error",LOOKUP(C308,Base!$C$2:$C$34,Base!$D$2:$D$34))</f>
        <v>Gestión del Talento Humano</v>
      </c>
      <c r="E308" s="188" t="str">
        <f>IF(ISERROR(VLOOKUP(C308,Base!$C$2:$C$34,1,FALSE)),"error",LOOKUP(C308,Base!$C$2:$C$34,Base!$E$2:$E$34))</f>
        <v>Talento humano</v>
      </c>
      <c r="F308" s="188" t="str">
        <f>IF(ISERROR(VLOOKUP(C308,Base!$C$2:$C$34,1,FALSE)),"error",LOOKUP(C308,Base!$C$2:$C$34,Base!$F$2:$F$34))</f>
        <v>Plan de Acción / Plan Estratégico de Talento Humano / Planes de Bienestar e Incentivos  / Plan de Previsión de Recursos Humanos /  Plan Institucional de Capacitación – PIC / Plan Anual de Vacantes / Plan de Trabajo Anual en SST</v>
      </c>
      <c r="G308" s="188" t="str">
        <f>IF(ISERROR(VLOOKUP(C308,Base!$C$2:$C$34,1,FALSE)),"error",LOOKUP(C308,Base!$C$2:$C$34,Base!$G$2:$G$34))</f>
        <v>GA-Optimización de la gestión administrativa</v>
      </c>
      <c r="H308" s="188" t="str">
        <f>IF(ISERROR(VLOOKUP(C308,Base!$C$2:$C$34,1,FALSE)),"error",LOOKUP(C308,Base!$C$2:$C$34,Base!$H$2:$H$34))</f>
        <v>Fortalecer la gobernanza y gobernabilidad de la Institución, orientando los procesos de gestión hacia el incremento de las capacidades institucionales y la consolidación del clima organizacional</v>
      </c>
      <c r="I308" s="150" t="s">
        <v>206</v>
      </c>
      <c r="J308" s="75" t="s">
        <v>262</v>
      </c>
      <c r="K308" s="150" t="s">
        <v>309</v>
      </c>
      <c r="L308" s="181" t="s">
        <v>1186</v>
      </c>
      <c r="M308" s="184">
        <v>1</v>
      </c>
      <c r="N308" s="184">
        <v>1</v>
      </c>
      <c r="O308" s="184">
        <v>2018</v>
      </c>
      <c r="P308" s="184">
        <v>31</v>
      </c>
      <c r="Q308" s="184">
        <v>12</v>
      </c>
      <c r="R308" s="184">
        <v>2018</v>
      </c>
      <c r="S308" s="184"/>
      <c r="T308" s="184"/>
      <c r="U308" s="182" t="s">
        <v>1186</v>
      </c>
      <c r="V308" s="77" t="s">
        <v>135</v>
      </c>
      <c r="W308" s="184">
        <v>30</v>
      </c>
      <c r="X308" s="185">
        <v>5000000</v>
      </c>
      <c r="Y308" s="182" t="s">
        <v>370</v>
      </c>
      <c r="Z308" s="183"/>
      <c r="AA308" s="184"/>
      <c r="AB308" s="184"/>
      <c r="AC308" s="183"/>
      <c r="AD308" s="184"/>
      <c r="AE308" s="185"/>
      <c r="AF308" s="184"/>
      <c r="AG308" s="184"/>
      <c r="AH308" s="185"/>
      <c r="AI308" s="184"/>
      <c r="AJ308" s="200"/>
      <c r="AK308" s="200"/>
      <c r="AL308" s="196"/>
      <c r="AM308" s="200" t="str">
        <f t="shared" si="23"/>
        <v/>
      </c>
      <c r="AN308" s="198" t="str">
        <f t="shared" si="3"/>
        <v/>
      </c>
      <c r="AO308" s="201">
        <f t="shared" ca="1" si="17"/>
        <v>43700</v>
      </c>
      <c r="AP308" s="199"/>
      <c r="AQ308" s="199"/>
    </row>
    <row r="309" spans="1:43" ht="45" x14ac:dyDescent="0.25">
      <c r="A309" s="151">
        <f t="shared" si="24"/>
        <v>298</v>
      </c>
      <c r="B309" s="150" t="s">
        <v>386</v>
      </c>
      <c r="C309" s="150" t="s">
        <v>23</v>
      </c>
      <c r="D309" s="188" t="str">
        <f>IF(ISERROR(VLOOKUP(C309,Base!$C$2:$C$34,1,FALSE)),"error",LOOKUP(C309,Base!$C$2:$C$34,Base!$D$2:$D$34))</f>
        <v>Gestión del Talento Humano</v>
      </c>
      <c r="E309" s="188" t="str">
        <f>IF(ISERROR(VLOOKUP(C309,Base!$C$2:$C$34,1,FALSE)),"error",LOOKUP(C309,Base!$C$2:$C$34,Base!$E$2:$E$34))</f>
        <v>Talento humano</v>
      </c>
      <c r="F309" s="188" t="str">
        <f>IF(ISERROR(VLOOKUP(C309,Base!$C$2:$C$34,1,FALSE)),"error",LOOKUP(C309,Base!$C$2:$C$34,Base!$F$2:$F$34))</f>
        <v>Plan de Acción / Plan Estratégico de Talento Humano / Planes de Bienestar e Incentivos  / Plan de Previsión de Recursos Humanos /  Plan Institucional de Capacitación – PIC / Plan Anual de Vacantes / Plan de Trabajo Anual en SST</v>
      </c>
      <c r="G309" s="188" t="str">
        <f>IF(ISERROR(VLOOKUP(C309,Base!$C$2:$C$34,1,FALSE)),"error",LOOKUP(C309,Base!$C$2:$C$34,Base!$G$2:$G$34))</f>
        <v>GA-Optimización de la gestión administrativa</v>
      </c>
      <c r="H309" s="188" t="str">
        <f>IF(ISERROR(VLOOKUP(C309,Base!$C$2:$C$34,1,FALSE)),"error",LOOKUP(C309,Base!$C$2:$C$34,Base!$H$2:$H$34))</f>
        <v>Fortalecer la gobernanza y gobernabilidad de la Institución, orientando los procesos de gestión hacia el incremento de las capacidades institucionales y la consolidación del clima organizacional</v>
      </c>
      <c r="I309" s="150" t="s">
        <v>206</v>
      </c>
      <c r="J309" s="75" t="s">
        <v>262</v>
      </c>
      <c r="K309" s="150" t="s">
        <v>309</v>
      </c>
      <c r="L309" s="181" t="s">
        <v>1187</v>
      </c>
      <c r="M309" s="184">
        <v>1</v>
      </c>
      <c r="N309" s="184">
        <v>1</v>
      </c>
      <c r="O309" s="184">
        <v>2018</v>
      </c>
      <c r="P309" s="184">
        <v>31</v>
      </c>
      <c r="Q309" s="184">
        <v>12</v>
      </c>
      <c r="R309" s="184">
        <v>2018</v>
      </c>
      <c r="S309" s="184"/>
      <c r="T309" s="184"/>
      <c r="U309" s="182" t="s">
        <v>1187</v>
      </c>
      <c r="V309" s="77" t="s">
        <v>135</v>
      </c>
      <c r="W309" s="184">
        <v>30</v>
      </c>
      <c r="X309" s="185">
        <v>30000000</v>
      </c>
      <c r="Y309" s="182" t="s">
        <v>370</v>
      </c>
      <c r="Z309" s="183"/>
      <c r="AA309" s="184"/>
      <c r="AB309" s="184"/>
      <c r="AC309" s="183"/>
      <c r="AD309" s="184"/>
      <c r="AE309" s="185"/>
      <c r="AF309" s="184"/>
      <c r="AG309" s="184"/>
      <c r="AH309" s="185"/>
      <c r="AI309" s="184"/>
      <c r="AJ309" s="200"/>
      <c r="AK309" s="200"/>
      <c r="AL309" s="196"/>
      <c r="AM309" s="200" t="str">
        <f t="shared" si="23"/>
        <v/>
      </c>
      <c r="AN309" s="198" t="str">
        <f t="shared" si="3"/>
        <v/>
      </c>
      <c r="AO309" s="201">
        <f t="shared" ca="1" si="17"/>
        <v>43700</v>
      </c>
      <c r="AP309" s="199"/>
      <c r="AQ309" s="199"/>
    </row>
    <row r="310" spans="1:43" ht="45" x14ac:dyDescent="0.25">
      <c r="A310" s="151">
        <f t="shared" si="24"/>
        <v>299</v>
      </c>
      <c r="B310" s="150" t="s">
        <v>386</v>
      </c>
      <c r="C310" s="150" t="s">
        <v>23</v>
      </c>
      <c r="D310" s="188" t="str">
        <f>IF(ISERROR(VLOOKUP(C310,Base!$C$2:$C$34,1,FALSE)),"error",LOOKUP(C310,Base!$C$2:$C$34,Base!$D$2:$D$34))</f>
        <v>Gestión del Talento Humano</v>
      </c>
      <c r="E310" s="188" t="str">
        <f>IF(ISERROR(VLOOKUP(C310,Base!$C$2:$C$34,1,FALSE)),"error",LOOKUP(C310,Base!$C$2:$C$34,Base!$E$2:$E$34))</f>
        <v>Talento humano</v>
      </c>
      <c r="F310" s="188" t="str">
        <f>IF(ISERROR(VLOOKUP(C310,Base!$C$2:$C$34,1,FALSE)),"error",LOOKUP(C310,Base!$C$2:$C$34,Base!$F$2:$F$34))</f>
        <v>Plan de Acción / Plan Estratégico de Talento Humano / Planes de Bienestar e Incentivos  / Plan de Previsión de Recursos Humanos /  Plan Institucional de Capacitación – PIC / Plan Anual de Vacantes / Plan de Trabajo Anual en SST</v>
      </c>
      <c r="G310" s="188" t="str">
        <f>IF(ISERROR(VLOOKUP(C310,Base!$C$2:$C$34,1,FALSE)),"error",LOOKUP(C310,Base!$C$2:$C$34,Base!$G$2:$G$34))</f>
        <v>GA-Optimización de la gestión administrativa</v>
      </c>
      <c r="H310" s="188" t="str">
        <f>IF(ISERROR(VLOOKUP(C310,Base!$C$2:$C$34,1,FALSE)),"error",LOOKUP(C310,Base!$C$2:$C$34,Base!$H$2:$H$34))</f>
        <v>Fortalecer la gobernanza y gobernabilidad de la Institución, orientando los procesos de gestión hacia el incremento de las capacidades institucionales y la consolidación del clima organizacional</v>
      </c>
      <c r="I310" s="150" t="s">
        <v>206</v>
      </c>
      <c r="J310" s="75" t="s">
        <v>262</v>
      </c>
      <c r="K310" s="150" t="s">
        <v>309</v>
      </c>
      <c r="L310" s="181" t="s">
        <v>1188</v>
      </c>
      <c r="M310" s="184">
        <v>1</v>
      </c>
      <c r="N310" s="184">
        <v>1</v>
      </c>
      <c r="O310" s="184">
        <v>2018</v>
      </c>
      <c r="P310" s="184">
        <v>31</v>
      </c>
      <c r="Q310" s="184">
        <v>12</v>
      </c>
      <c r="R310" s="184">
        <v>2018</v>
      </c>
      <c r="S310" s="184"/>
      <c r="T310" s="184"/>
      <c r="U310" s="182" t="s">
        <v>1189</v>
      </c>
      <c r="V310" s="77" t="s">
        <v>135</v>
      </c>
      <c r="W310" s="184">
        <v>70</v>
      </c>
      <c r="X310" s="185">
        <v>5000000</v>
      </c>
      <c r="Y310" s="182" t="s">
        <v>370</v>
      </c>
      <c r="Z310" s="183"/>
      <c r="AA310" s="184"/>
      <c r="AB310" s="184"/>
      <c r="AC310" s="183"/>
      <c r="AD310" s="184"/>
      <c r="AE310" s="185"/>
      <c r="AF310" s="184"/>
      <c r="AG310" s="184"/>
      <c r="AH310" s="185"/>
      <c r="AI310" s="184"/>
      <c r="AJ310" s="200"/>
      <c r="AK310" s="200"/>
      <c r="AL310" s="196"/>
      <c r="AM310" s="200" t="str">
        <f t="shared" si="23"/>
        <v/>
      </c>
      <c r="AN310" s="198" t="str">
        <f t="shared" si="3"/>
        <v/>
      </c>
      <c r="AO310" s="201">
        <f t="shared" ca="1" si="17"/>
        <v>43700</v>
      </c>
      <c r="AP310" s="199"/>
      <c r="AQ310" s="199"/>
    </row>
    <row r="311" spans="1:43" ht="45" x14ac:dyDescent="0.25">
      <c r="A311" s="151">
        <f t="shared" si="24"/>
        <v>300</v>
      </c>
      <c r="B311" s="150" t="s">
        <v>386</v>
      </c>
      <c r="C311" s="150" t="s">
        <v>23</v>
      </c>
      <c r="D311" s="188" t="str">
        <f>IF(ISERROR(VLOOKUP(C311,Base!$C$2:$C$34,1,FALSE)),"error",LOOKUP(C311,Base!$C$2:$C$34,Base!$D$2:$D$34))</f>
        <v>Gestión del Talento Humano</v>
      </c>
      <c r="E311" s="188" t="str">
        <f>IF(ISERROR(VLOOKUP(C311,Base!$C$2:$C$34,1,FALSE)),"error",LOOKUP(C311,Base!$C$2:$C$34,Base!$E$2:$E$34))</f>
        <v>Talento humano</v>
      </c>
      <c r="F311" s="188" t="str">
        <f>IF(ISERROR(VLOOKUP(C311,Base!$C$2:$C$34,1,FALSE)),"error",LOOKUP(C311,Base!$C$2:$C$34,Base!$F$2:$F$34))</f>
        <v>Plan de Acción / Plan Estratégico de Talento Humano / Planes de Bienestar e Incentivos  / Plan de Previsión de Recursos Humanos /  Plan Institucional de Capacitación – PIC / Plan Anual de Vacantes / Plan de Trabajo Anual en SST</v>
      </c>
      <c r="G311" s="188" t="str">
        <f>IF(ISERROR(VLOOKUP(C311,Base!$C$2:$C$34,1,FALSE)),"error",LOOKUP(C311,Base!$C$2:$C$34,Base!$G$2:$G$34))</f>
        <v>GA-Optimización de la gestión administrativa</v>
      </c>
      <c r="H311" s="188" t="str">
        <f>IF(ISERROR(VLOOKUP(C311,Base!$C$2:$C$34,1,FALSE)),"error",LOOKUP(C311,Base!$C$2:$C$34,Base!$H$2:$H$34))</f>
        <v>Fortalecer la gobernanza y gobernabilidad de la Institución, orientando los procesos de gestión hacia el incremento de las capacidades institucionales y la consolidación del clima organizacional</v>
      </c>
      <c r="I311" s="150" t="s">
        <v>206</v>
      </c>
      <c r="J311" s="75" t="s">
        <v>265</v>
      </c>
      <c r="K311" s="150" t="s">
        <v>310</v>
      </c>
      <c r="L311" s="181" t="s">
        <v>1190</v>
      </c>
      <c r="M311" s="184">
        <v>1</v>
      </c>
      <c r="N311" s="184">
        <v>1</v>
      </c>
      <c r="O311" s="184">
        <v>2018</v>
      </c>
      <c r="P311" s="184">
        <v>31</v>
      </c>
      <c r="Q311" s="184">
        <v>12</v>
      </c>
      <c r="R311" s="184">
        <v>2018</v>
      </c>
      <c r="S311" s="184"/>
      <c r="T311" s="184"/>
      <c r="U311" s="182" t="s">
        <v>1191</v>
      </c>
      <c r="V311" s="77" t="s">
        <v>382</v>
      </c>
      <c r="W311" s="184">
        <v>11</v>
      </c>
      <c r="X311" s="185">
        <v>22000000</v>
      </c>
      <c r="Y311" s="182" t="s">
        <v>370</v>
      </c>
      <c r="Z311" s="183"/>
      <c r="AA311" s="184"/>
      <c r="AB311" s="184"/>
      <c r="AC311" s="183"/>
      <c r="AD311" s="184"/>
      <c r="AE311" s="185"/>
      <c r="AF311" s="184"/>
      <c r="AG311" s="184"/>
      <c r="AH311" s="185"/>
      <c r="AI311" s="184"/>
      <c r="AJ311" s="200"/>
      <c r="AK311" s="200"/>
      <c r="AL311" s="196"/>
      <c r="AM311" s="200" t="str">
        <f t="shared" si="23"/>
        <v/>
      </c>
      <c r="AN311" s="198" t="str">
        <f t="shared" si="3"/>
        <v/>
      </c>
      <c r="AO311" s="201">
        <f t="shared" ca="1" si="17"/>
        <v>43700</v>
      </c>
      <c r="AP311" s="199"/>
      <c r="AQ311" s="199"/>
    </row>
    <row r="312" spans="1:43" ht="45" x14ac:dyDescent="0.25">
      <c r="A312" s="151">
        <f t="shared" si="24"/>
        <v>301</v>
      </c>
      <c r="B312" s="150" t="s">
        <v>386</v>
      </c>
      <c r="C312" s="150" t="s">
        <v>23</v>
      </c>
      <c r="D312" s="188" t="str">
        <f>IF(ISERROR(VLOOKUP(C312,Base!$C$2:$C$34,1,FALSE)),"error",LOOKUP(C312,Base!$C$2:$C$34,Base!$D$2:$D$34))</f>
        <v>Gestión del Talento Humano</v>
      </c>
      <c r="E312" s="188" t="str">
        <f>IF(ISERROR(VLOOKUP(C312,Base!$C$2:$C$34,1,FALSE)),"error",LOOKUP(C312,Base!$C$2:$C$34,Base!$E$2:$E$34))</f>
        <v>Talento humano</v>
      </c>
      <c r="F312" s="188" t="str">
        <f>IF(ISERROR(VLOOKUP(C312,Base!$C$2:$C$34,1,FALSE)),"error",LOOKUP(C312,Base!$C$2:$C$34,Base!$F$2:$F$34))</f>
        <v>Plan de Acción / Plan Estratégico de Talento Humano / Planes de Bienestar e Incentivos  / Plan de Previsión de Recursos Humanos /  Plan Institucional de Capacitación – PIC / Plan Anual de Vacantes / Plan de Trabajo Anual en SST</v>
      </c>
      <c r="G312" s="188" t="str">
        <f>IF(ISERROR(VLOOKUP(C312,Base!$C$2:$C$34,1,FALSE)),"error",LOOKUP(C312,Base!$C$2:$C$34,Base!$G$2:$G$34))</f>
        <v>GA-Optimización de la gestión administrativa</v>
      </c>
      <c r="H312" s="188" t="str">
        <f>IF(ISERROR(VLOOKUP(C312,Base!$C$2:$C$34,1,FALSE)),"error",LOOKUP(C312,Base!$C$2:$C$34,Base!$H$2:$H$34))</f>
        <v>Fortalecer la gobernanza y gobernabilidad de la Institución, orientando los procesos de gestión hacia el incremento de las capacidades institucionales y la consolidación del clima organizacional</v>
      </c>
      <c r="I312" s="150" t="s">
        <v>206</v>
      </c>
      <c r="J312" s="75" t="s">
        <v>265</v>
      </c>
      <c r="K312" s="150" t="s">
        <v>311</v>
      </c>
      <c r="L312" s="181" t="s">
        <v>1192</v>
      </c>
      <c r="M312" s="184">
        <v>1</v>
      </c>
      <c r="N312" s="184">
        <v>1</v>
      </c>
      <c r="O312" s="184">
        <v>2018</v>
      </c>
      <c r="P312" s="184">
        <v>31</v>
      </c>
      <c r="Q312" s="184">
        <v>12</v>
      </c>
      <c r="R312" s="184">
        <v>2018</v>
      </c>
      <c r="S312" s="184"/>
      <c r="T312" s="184"/>
      <c r="U312" s="182" t="s">
        <v>1193</v>
      </c>
      <c r="V312" s="77" t="s">
        <v>135</v>
      </c>
      <c r="W312" s="184">
        <v>70</v>
      </c>
      <c r="X312" s="185">
        <v>6000000</v>
      </c>
      <c r="Y312" s="182" t="s">
        <v>370</v>
      </c>
      <c r="Z312" s="183"/>
      <c r="AA312" s="184"/>
      <c r="AB312" s="184"/>
      <c r="AC312" s="183"/>
      <c r="AD312" s="184"/>
      <c r="AE312" s="185"/>
      <c r="AF312" s="184"/>
      <c r="AG312" s="184"/>
      <c r="AH312" s="185"/>
      <c r="AI312" s="184"/>
      <c r="AJ312" s="200"/>
      <c r="AK312" s="200"/>
      <c r="AL312" s="196"/>
      <c r="AM312" s="200" t="str">
        <f t="shared" si="23"/>
        <v/>
      </c>
      <c r="AN312" s="198" t="str">
        <f t="shared" si="3"/>
        <v/>
      </c>
      <c r="AO312" s="201">
        <f t="shared" ca="1" si="17"/>
        <v>43700</v>
      </c>
      <c r="AP312" s="199"/>
      <c r="AQ312" s="199"/>
    </row>
    <row r="313" spans="1:43" ht="45" x14ac:dyDescent="0.25">
      <c r="A313" s="151">
        <f t="shared" si="24"/>
        <v>302</v>
      </c>
      <c r="B313" s="150" t="s">
        <v>386</v>
      </c>
      <c r="C313" s="150" t="s">
        <v>23</v>
      </c>
      <c r="D313" s="188" t="str">
        <f>IF(ISERROR(VLOOKUP(C313,Base!$C$2:$C$34,1,FALSE)),"error",LOOKUP(C313,Base!$C$2:$C$34,Base!$D$2:$D$34))</f>
        <v>Gestión del Talento Humano</v>
      </c>
      <c r="E313" s="188" t="str">
        <f>IF(ISERROR(VLOOKUP(C313,Base!$C$2:$C$34,1,FALSE)),"error",LOOKUP(C313,Base!$C$2:$C$34,Base!$E$2:$E$34))</f>
        <v>Talento humano</v>
      </c>
      <c r="F313" s="188" t="str">
        <f>IF(ISERROR(VLOOKUP(C313,Base!$C$2:$C$34,1,FALSE)),"error",LOOKUP(C313,Base!$C$2:$C$34,Base!$F$2:$F$34))</f>
        <v>Plan de Acción / Plan Estratégico de Talento Humano / Planes de Bienestar e Incentivos  / Plan de Previsión de Recursos Humanos /  Plan Institucional de Capacitación – PIC / Plan Anual de Vacantes / Plan de Trabajo Anual en SST</v>
      </c>
      <c r="G313" s="188" t="str">
        <f>IF(ISERROR(VLOOKUP(C313,Base!$C$2:$C$34,1,FALSE)),"error",LOOKUP(C313,Base!$C$2:$C$34,Base!$G$2:$G$34))</f>
        <v>GA-Optimización de la gestión administrativa</v>
      </c>
      <c r="H313" s="188" t="str">
        <f>IF(ISERROR(VLOOKUP(C313,Base!$C$2:$C$34,1,FALSE)),"error",LOOKUP(C313,Base!$C$2:$C$34,Base!$H$2:$H$34))</f>
        <v>Fortalecer la gobernanza y gobernabilidad de la Institución, orientando los procesos de gestión hacia el incremento de las capacidades institucionales y la consolidación del clima organizacional</v>
      </c>
      <c r="I313" s="150" t="s">
        <v>206</v>
      </c>
      <c r="J313" s="75" t="s">
        <v>264</v>
      </c>
      <c r="K313" s="150" t="s">
        <v>311</v>
      </c>
      <c r="L313" s="181" t="s">
        <v>1194</v>
      </c>
      <c r="M313" s="184">
        <v>1</v>
      </c>
      <c r="N313" s="184">
        <v>1</v>
      </c>
      <c r="O313" s="184">
        <v>2018</v>
      </c>
      <c r="P313" s="184">
        <v>31</v>
      </c>
      <c r="Q313" s="184">
        <v>12</v>
      </c>
      <c r="R313" s="184">
        <v>2018</v>
      </c>
      <c r="S313" s="184"/>
      <c r="T313" s="184"/>
      <c r="U313" s="182" t="s">
        <v>1193</v>
      </c>
      <c r="V313" s="77" t="s">
        <v>135</v>
      </c>
      <c r="W313" s="184">
        <v>70</v>
      </c>
      <c r="X313" s="185">
        <v>50000000</v>
      </c>
      <c r="Y313" s="182" t="s">
        <v>370</v>
      </c>
      <c r="Z313" s="183"/>
      <c r="AA313" s="184"/>
      <c r="AB313" s="184"/>
      <c r="AC313" s="183"/>
      <c r="AD313" s="184"/>
      <c r="AE313" s="185"/>
      <c r="AF313" s="184"/>
      <c r="AG313" s="184"/>
      <c r="AH313" s="185"/>
      <c r="AI313" s="184"/>
      <c r="AJ313" s="200"/>
      <c r="AK313" s="200"/>
      <c r="AL313" s="196"/>
      <c r="AM313" s="200" t="str">
        <f t="shared" si="23"/>
        <v/>
      </c>
      <c r="AN313" s="198" t="str">
        <f t="shared" si="3"/>
        <v/>
      </c>
      <c r="AO313" s="201">
        <f t="shared" ca="1" si="17"/>
        <v>43700</v>
      </c>
      <c r="AP313" s="199"/>
      <c r="AQ313" s="199"/>
    </row>
    <row r="314" spans="1:43" ht="45" x14ac:dyDescent="0.25">
      <c r="A314" s="151">
        <f t="shared" si="24"/>
        <v>303</v>
      </c>
      <c r="B314" s="150" t="s">
        <v>386</v>
      </c>
      <c r="C314" s="150" t="s">
        <v>23</v>
      </c>
      <c r="D314" s="188" t="str">
        <f>IF(ISERROR(VLOOKUP(C314,Base!$C$2:$C$34,1,FALSE)),"error",LOOKUP(C314,Base!$C$2:$C$34,Base!$D$2:$D$34))</f>
        <v>Gestión del Talento Humano</v>
      </c>
      <c r="E314" s="188" t="str">
        <f>IF(ISERROR(VLOOKUP(C314,Base!$C$2:$C$34,1,FALSE)),"error",LOOKUP(C314,Base!$C$2:$C$34,Base!$E$2:$E$34))</f>
        <v>Talento humano</v>
      </c>
      <c r="F314" s="188" t="str">
        <f>IF(ISERROR(VLOOKUP(C314,Base!$C$2:$C$34,1,FALSE)),"error",LOOKUP(C314,Base!$C$2:$C$34,Base!$F$2:$F$34))</f>
        <v>Plan de Acción / Plan Estratégico de Talento Humano / Planes de Bienestar e Incentivos  / Plan de Previsión de Recursos Humanos /  Plan Institucional de Capacitación – PIC / Plan Anual de Vacantes / Plan de Trabajo Anual en SST</v>
      </c>
      <c r="G314" s="188" t="str">
        <f>IF(ISERROR(VLOOKUP(C314,Base!$C$2:$C$34,1,FALSE)),"error",LOOKUP(C314,Base!$C$2:$C$34,Base!$G$2:$G$34))</f>
        <v>GA-Optimización de la gestión administrativa</v>
      </c>
      <c r="H314" s="188" t="str">
        <f>IF(ISERROR(VLOOKUP(C314,Base!$C$2:$C$34,1,FALSE)),"error",LOOKUP(C314,Base!$C$2:$C$34,Base!$H$2:$H$34))</f>
        <v>Fortalecer la gobernanza y gobernabilidad de la Institución, orientando los procesos de gestión hacia el incremento de las capacidades institucionales y la consolidación del clima organizacional</v>
      </c>
      <c r="I314" s="150" t="s">
        <v>206</v>
      </c>
      <c r="J314" s="75" t="s">
        <v>265</v>
      </c>
      <c r="K314" s="150" t="s">
        <v>311</v>
      </c>
      <c r="L314" s="181" t="s">
        <v>1195</v>
      </c>
      <c r="M314" s="184">
        <v>1</v>
      </c>
      <c r="N314" s="184">
        <v>1</v>
      </c>
      <c r="O314" s="184">
        <v>2018</v>
      </c>
      <c r="P314" s="184">
        <v>31</v>
      </c>
      <c r="Q314" s="184">
        <v>12</v>
      </c>
      <c r="R314" s="184">
        <v>2018</v>
      </c>
      <c r="S314" s="184"/>
      <c r="T314" s="184"/>
      <c r="U314" s="182" t="s">
        <v>1193</v>
      </c>
      <c r="V314" s="77" t="s">
        <v>135</v>
      </c>
      <c r="W314" s="184">
        <v>70</v>
      </c>
      <c r="X314" s="185">
        <v>5000000</v>
      </c>
      <c r="Y314" s="182" t="s">
        <v>370</v>
      </c>
      <c r="Z314" s="183"/>
      <c r="AA314" s="184"/>
      <c r="AB314" s="184"/>
      <c r="AC314" s="183"/>
      <c r="AD314" s="184"/>
      <c r="AE314" s="185"/>
      <c r="AF314" s="184"/>
      <c r="AG314" s="184"/>
      <c r="AH314" s="185"/>
      <c r="AI314" s="184"/>
      <c r="AJ314" s="200"/>
      <c r="AK314" s="200"/>
      <c r="AL314" s="196"/>
      <c r="AM314" s="200" t="str">
        <f t="shared" si="23"/>
        <v/>
      </c>
      <c r="AN314" s="198" t="str">
        <f t="shared" si="3"/>
        <v/>
      </c>
      <c r="AO314" s="201">
        <f t="shared" ca="1" si="17"/>
        <v>43700</v>
      </c>
      <c r="AP314" s="199"/>
      <c r="AQ314" s="199"/>
    </row>
    <row r="315" spans="1:43" ht="45" x14ac:dyDescent="0.25">
      <c r="A315" s="151">
        <f t="shared" si="24"/>
        <v>304</v>
      </c>
      <c r="B315" s="150" t="s">
        <v>386</v>
      </c>
      <c r="C315" s="150" t="s">
        <v>23</v>
      </c>
      <c r="D315" s="188" t="str">
        <f>IF(ISERROR(VLOOKUP(C315,Base!$C$2:$C$34,1,FALSE)),"error",LOOKUP(C315,Base!$C$2:$C$34,Base!$D$2:$D$34))</f>
        <v>Gestión del Talento Humano</v>
      </c>
      <c r="E315" s="188" t="str">
        <f>IF(ISERROR(VLOOKUP(C315,Base!$C$2:$C$34,1,FALSE)),"error",LOOKUP(C315,Base!$C$2:$C$34,Base!$E$2:$E$34))</f>
        <v>Talento humano</v>
      </c>
      <c r="F315" s="188" t="str">
        <f>IF(ISERROR(VLOOKUP(C315,Base!$C$2:$C$34,1,FALSE)),"error",LOOKUP(C315,Base!$C$2:$C$34,Base!$F$2:$F$34))</f>
        <v>Plan de Acción / Plan Estratégico de Talento Humano / Planes de Bienestar e Incentivos  / Plan de Previsión de Recursos Humanos /  Plan Institucional de Capacitación – PIC / Plan Anual de Vacantes / Plan de Trabajo Anual en SST</v>
      </c>
      <c r="G315" s="188" t="str">
        <f>IF(ISERROR(VLOOKUP(C315,Base!$C$2:$C$34,1,FALSE)),"error",LOOKUP(C315,Base!$C$2:$C$34,Base!$G$2:$G$34))</f>
        <v>GA-Optimización de la gestión administrativa</v>
      </c>
      <c r="H315" s="188" t="str">
        <f>IF(ISERROR(VLOOKUP(C315,Base!$C$2:$C$34,1,FALSE)),"error",LOOKUP(C315,Base!$C$2:$C$34,Base!$H$2:$H$34))</f>
        <v>Fortalecer la gobernanza y gobernabilidad de la Institución, orientando los procesos de gestión hacia el incremento de las capacidades institucionales y la consolidación del clima organizacional</v>
      </c>
      <c r="I315" s="150" t="s">
        <v>206</v>
      </c>
      <c r="J315" s="75" t="s">
        <v>265</v>
      </c>
      <c r="K315" s="150" t="s">
        <v>311</v>
      </c>
      <c r="L315" s="181" t="s">
        <v>1196</v>
      </c>
      <c r="M315" s="184">
        <v>1</v>
      </c>
      <c r="N315" s="184">
        <v>1</v>
      </c>
      <c r="O315" s="184">
        <v>2018</v>
      </c>
      <c r="P315" s="184">
        <v>31</v>
      </c>
      <c r="Q315" s="184">
        <v>12</v>
      </c>
      <c r="R315" s="184">
        <v>2018</v>
      </c>
      <c r="S315" s="184"/>
      <c r="T315" s="184"/>
      <c r="U315" s="182" t="s">
        <v>1193</v>
      </c>
      <c r="V315" s="77" t="s">
        <v>135</v>
      </c>
      <c r="W315" s="184">
        <v>70</v>
      </c>
      <c r="X315" s="185">
        <v>20000000</v>
      </c>
      <c r="Y315" s="182" t="s">
        <v>370</v>
      </c>
      <c r="Z315" s="183"/>
      <c r="AA315" s="184"/>
      <c r="AB315" s="184"/>
      <c r="AC315" s="183"/>
      <c r="AD315" s="184"/>
      <c r="AE315" s="185"/>
      <c r="AF315" s="184"/>
      <c r="AG315" s="184"/>
      <c r="AH315" s="185"/>
      <c r="AI315" s="184"/>
      <c r="AJ315" s="200"/>
      <c r="AK315" s="200"/>
      <c r="AL315" s="196"/>
      <c r="AM315" s="200" t="str">
        <f t="shared" ref="AM315:AM317" si="25">IF(AL315="","",AL315-T315)</f>
        <v/>
      </c>
      <c r="AN315" s="198" t="str">
        <f t="shared" si="3"/>
        <v/>
      </c>
      <c r="AO315" s="201">
        <f t="shared" ca="1" si="17"/>
        <v>43700</v>
      </c>
      <c r="AP315" s="199"/>
      <c r="AQ315" s="199"/>
    </row>
    <row r="316" spans="1:43" ht="45" x14ac:dyDescent="0.25">
      <c r="A316" s="151">
        <f t="shared" si="24"/>
        <v>305</v>
      </c>
      <c r="B316" s="150" t="s">
        <v>386</v>
      </c>
      <c r="C316" s="150" t="s">
        <v>23</v>
      </c>
      <c r="D316" s="188" t="str">
        <f>IF(ISERROR(VLOOKUP(C316,Base!$C$2:$C$34,1,FALSE)),"error",LOOKUP(C316,Base!$C$2:$C$34,Base!$D$2:$D$34))</f>
        <v>Gestión del Talento Humano</v>
      </c>
      <c r="E316" s="188" t="str">
        <f>IF(ISERROR(VLOOKUP(C316,Base!$C$2:$C$34,1,FALSE)),"error",LOOKUP(C316,Base!$C$2:$C$34,Base!$E$2:$E$34))</f>
        <v>Talento humano</v>
      </c>
      <c r="F316" s="188" t="str">
        <f>IF(ISERROR(VLOOKUP(C316,Base!$C$2:$C$34,1,FALSE)),"error",LOOKUP(C316,Base!$C$2:$C$34,Base!$F$2:$F$34))</f>
        <v>Plan de Acción / Plan Estratégico de Talento Humano / Planes de Bienestar e Incentivos  / Plan de Previsión de Recursos Humanos /  Plan Institucional de Capacitación – PIC / Plan Anual de Vacantes / Plan de Trabajo Anual en SST</v>
      </c>
      <c r="G316" s="188" t="str">
        <f>IF(ISERROR(VLOOKUP(C316,Base!$C$2:$C$34,1,FALSE)),"error",LOOKUP(C316,Base!$C$2:$C$34,Base!$G$2:$G$34))</f>
        <v>GA-Optimización de la gestión administrativa</v>
      </c>
      <c r="H316" s="188" t="str">
        <f>IF(ISERROR(VLOOKUP(C316,Base!$C$2:$C$34,1,FALSE)),"error",LOOKUP(C316,Base!$C$2:$C$34,Base!$H$2:$H$34))</f>
        <v>Fortalecer la gobernanza y gobernabilidad de la Institución, orientando los procesos de gestión hacia el incremento de las capacidades institucionales y la consolidación del clima organizacional</v>
      </c>
      <c r="I316" s="150" t="s">
        <v>206</v>
      </c>
      <c r="J316" s="75" t="s">
        <v>264</v>
      </c>
      <c r="K316" s="150" t="s">
        <v>311</v>
      </c>
      <c r="L316" s="181" t="s">
        <v>1197</v>
      </c>
      <c r="M316" s="184">
        <v>1</v>
      </c>
      <c r="N316" s="184">
        <v>1</v>
      </c>
      <c r="O316" s="184">
        <v>2018</v>
      </c>
      <c r="P316" s="184">
        <v>31</v>
      </c>
      <c r="Q316" s="184">
        <v>12</v>
      </c>
      <c r="R316" s="184">
        <v>2018</v>
      </c>
      <c r="S316" s="184"/>
      <c r="T316" s="184"/>
      <c r="U316" s="182" t="s">
        <v>1198</v>
      </c>
      <c r="V316" s="77" t="s">
        <v>135</v>
      </c>
      <c r="W316" s="184">
        <v>100</v>
      </c>
      <c r="X316" s="185">
        <v>20000000</v>
      </c>
      <c r="Y316" s="182" t="s">
        <v>370</v>
      </c>
      <c r="Z316" s="183"/>
      <c r="AA316" s="184"/>
      <c r="AB316" s="184"/>
      <c r="AC316" s="183"/>
      <c r="AD316" s="184"/>
      <c r="AE316" s="185"/>
      <c r="AF316" s="184"/>
      <c r="AG316" s="184"/>
      <c r="AH316" s="185"/>
      <c r="AI316" s="184"/>
      <c r="AJ316" s="200"/>
      <c r="AK316" s="200"/>
      <c r="AL316" s="196"/>
      <c r="AM316" s="200" t="str">
        <f t="shared" si="25"/>
        <v/>
      </c>
      <c r="AN316" s="198" t="str">
        <f t="shared" si="3"/>
        <v/>
      </c>
      <c r="AO316" s="201">
        <f t="shared" ca="1" si="17"/>
        <v>43700</v>
      </c>
      <c r="AP316" s="199"/>
      <c r="AQ316" s="199"/>
    </row>
    <row r="317" spans="1:43" ht="45" x14ac:dyDescent="0.25">
      <c r="A317" s="151">
        <f t="shared" si="24"/>
        <v>306</v>
      </c>
      <c r="B317" s="150" t="s">
        <v>386</v>
      </c>
      <c r="C317" s="150" t="s">
        <v>23</v>
      </c>
      <c r="D317" s="188" t="str">
        <f>IF(ISERROR(VLOOKUP(C317,Base!$C$2:$C$34,1,FALSE)),"error",LOOKUP(C317,Base!$C$2:$C$34,Base!$D$2:$D$34))</f>
        <v>Gestión del Talento Humano</v>
      </c>
      <c r="E317" s="188" t="str">
        <f>IF(ISERROR(VLOOKUP(C317,Base!$C$2:$C$34,1,FALSE)),"error",LOOKUP(C317,Base!$C$2:$C$34,Base!$E$2:$E$34))</f>
        <v>Talento humano</v>
      </c>
      <c r="F317" s="188" t="str">
        <f>IF(ISERROR(VLOOKUP(C317,Base!$C$2:$C$34,1,FALSE)),"error",LOOKUP(C317,Base!$C$2:$C$34,Base!$F$2:$F$34))</f>
        <v>Plan de Acción / Plan Estratégico de Talento Humano / Planes de Bienestar e Incentivos  / Plan de Previsión de Recursos Humanos /  Plan Institucional de Capacitación – PIC / Plan Anual de Vacantes / Plan de Trabajo Anual en SST</v>
      </c>
      <c r="G317" s="188" t="str">
        <f>IF(ISERROR(VLOOKUP(C317,Base!$C$2:$C$34,1,FALSE)),"error",LOOKUP(C317,Base!$C$2:$C$34,Base!$G$2:$G$34))</f>
        <v>GA-Optimización de la gestión administrativa</v>
      </c>
      <c r="H317" s="188" t="str">
        <f>IF(ISERROR(VLOOKUP(C317,Base!$C$2:$C$34,1,FALSE)),"error",LOOKUP(C317,Base!$C$2:$C$34,Base!$H$2:$H$34))</f>
        <v>Fortalecer la gobernanza y gobernabilidad de la Institución, orientando los procesos de gestión hacia el incremento de las capacidades institucionales y la consolidación del clima organizacional</v>
      </c>
      <c r="I317" s="150" t="s">
        <v>206</v>
      </c>
      <c r="J317" s="75" t="s">
        <v>264</v>
      </c>
      <c r="K317" s="150" t="s">
        <v>308</v>
      </c>
      <c r="L317" s="181" t="s">
        <v>1199</v>
      </c>
      <c r="M317" s="184" t="s">
        <v>955</v>
      </c>
      <c r="N317" s="184" t="s">
        <v>976</v>
      </c>
      <c r="O317" s="184" t="s">
        <v>581</v>
      </c>
      <c r="P317" s="184" t="s">
        <v>582</v>
      </c>
      <c r="Q317" s="184" t="s">
        <v>580</v>
      </c>
      <c r="R317" s="184" t="s">
        <v>1200</v>
      </c>
      <c r="S317" s="184"/>
      <c r="T317" s="184"/>
      <c r="U317" s="182" t="s">
        <v>1201</v>
      </c>
      <c r="V317" s="77" t="s">
        <v>135</v>
      </c>
      <c r="W317" s="184">
        <v>100</v>
      </c>
      <c r="X317" s="185">
        <v>0</v>
      </c>
      <c r="Y317" s="182" t="s">
        <v>370</v>
      </c>
      <c r="Z317" s="183"/>
      <c r="AA317" s="184"/>
      <c r="AB317" s="184"/>
      <c r="AC317" s="183"/>
      <c r="AD317" s="184"/>
      <c r="AE317" s="185"/>
      <c r="AF317" s="184"/>
      <c r="AG317" s="184"/>
      <c r="AH317" s="185"/>
      <c r="AI317" s="184"/>
      <c r="AJ317" s="200"/>
      <c r="AK317" s="200"/>
      <c r="AL317" s="196"/>
      <c r="AM317" s="200" t="str">
        <f t="shared" si="25"/>
        <v/>
      </c>
      <c r="AN317" s="198" t="str">
        <f t="shared" si="3"/>
        <v/>
      </c>
      <c r="AO317" s="201">
        <f t="shared" ca="1" si="17"/>
        <v>43700</v>
      </c>
      <c r="AP317" s="199"/>
      <c r="AQ317" s="199"/>
    </row>
    <row r="318" spans="1:43" ht="157.5" x14ac:dyDescent="0.25">
      <c r="A318" s="151">
        <f t="shared" si="24"/>
        <v>307</v>
      </c>
      <c r="B318" s="150" t="s">
        <v>386</v>
      </c>
      <c r="C318" s="150" t="s">
        <v>23</v>
      </c>
      <c r="D318" s="188" t="str">
        <f>IF(ISERROR(VLOOKUP(C318,Base!$C$2:$C$34,1,FALSE)),"error",LOOKUP(C318,Base!$C$2:$C$34,Base!$D$2:$D$34))</f>
        <v>Gestión del Talento Humano</v>
      </c>
      <c r="E318" s="188" t="str">
        <f>IF(ISERROR(VLOOKUP(C318,Base!$C$2:$C$34,1,FALSE)),"error",LOOKUP(C318,Base!$C$2:$C$34,Base!$E$2:$E$34))</f>
        <v>Talento humano</v>
      </c>
      <c r="F318" s="188" t="str">
        <f>IF(ISERROR(VLOOKUP(C318,Base!$C$2:$C$34,1,FALSE)),"error",LOOKUP(C318,Base!$C$2:$C$34,Base!$F$2:$F$34))</f>
        <v>Plan de Acción / Plan Estratégico de Talento Humano / Planes de Bienestar e Incentivos  / Plan de Previsión de Recursos Humanos /  Plan Institucional de Capacitación – PIC / Plan Anual de Vacantes / Plan de Trabajo Anual en SST</v>
      </c>
      <c r="G318" s="188" t="str">
        <f>IF(ISERROR(VLOOKUP(C318,Base!$C$2:$C$34,1,FALSE)),"error",LOOKUP(C318,Base!$C$2:$C$34,Base!$G$2:$G$34))</f>
        <v>GA-Optimización de la gestión administrativa</v>
      </c>
      <c r="H318" s="188" t="str">
        <f>IF(ISERROR(VLOOKUP(C318,Base!$C$2:$C$34,1,FALSE)),"error",LOOKUP(C318,Base!$C$2:$C$34,Base!$H$2:$H$34))</f>
        <v>Fortalecer la gobernanza y gobernabilidad de la Institución, orientando los procesos de gestión hacia el incremento de las capacidades institucionales y la consolidación del clima organizacional</v>
      </c>
      <c r="I318" s="150" t="s">
        <v>206</v>
      </c>
      <c r="J318" s="75" t="s">
        <v>263</v>
      </c>
      <c r="K318" s="150" t="s">
        <v>317</v>
      </c>
      <c r="L318" s="222" t="s">
        <v>1237</v>
      </c>
      <c r="M318" s="76" t="s">
        <v>955</v>
      </c>
      <c r="N318" s="76" t="s">
        <v>955</v>
      </c>
      <c r="O318" s="76" t="s">
        <v>581</v>
      </c>
      <c r="P318" s="76" t="s">
        <v>582</v>
      </c>
      <c r="Q318" s="76" t="s">
        <v>583</v>
      </c>
      <c r="R318" s="76" t="s">
        <v>581</v>
      </c>
      <c r="S318" s="75" t="s">
        <v>1238</v>
      </c>
      <c r="T318" s="77" t="s">
        <v>135</v>
      </c>
      <c r="U318" s="78" t="s">
        <v>1238</v>
      </c>
      <c r="V318" s="77" t="s">
        <v>135</v>
      </c>
      <c r="W318" s="184">
        <v>100</v>
      </c>
      <c r="X318" s="185">
        <v>12000000</v>
      </c>
      <c r="Y318" s="182" t="s">
        <v>129</v>
      </c>
      <c r="Z318" s="183"/>
      <c r="AA318" s="184"/>
      <c r="AB318" s="184"/>
      <c r="AC318" s="183"/>
      <c r="AD318" s="184"/>
      <c r="AE318" s="185"/>
      <c r="AF318" s="184"/>
      <c r="AG318" s="184"/>
      <c r="AH318" s="185"/>
      <c r="AI318" s="184"/>
      <c r="AJ318" s="200">
        <v>100</v>
      </c>
      <c r="AK318" s="200">
        <v>100</v>
      </c>
      <c r="AL318" s="196" t="s">
        <v>1396</v>
      </c>
      <c r="AM318" s="199">
        <v>0</v>
      </c>
      <c r="AN318" s="198" t="str">
        <f t="shared" si="3"/>
        <v xml:space="preserve">Felicitaciones </v>
      </c>
      <c r="AO318" s="201">
        <f t="shared" ca="1" si="17"/>
        <v>43700</v>
      </c>
      <c r="AP318" s="186"/>
      <c r="AQ318" s="199" t="s">
        <v>1219</v>
      </c>
    </row>
    <row r="319" spans="1:43" ht="56.25" x14ac:dyDescent="0.25">
      <c r="A319" s="151">
        <f t="shared" si="24"/>
        <v>308</v>
      </c>
      <c r="B319" s="150" t="s">
        <v>386</v>
      </c>
      <c r="C319" s="150" t="s">
        <v>23</v>
      </c>
      <c r="D319" s="188" t="str">
        <f>IF(ISERROR(VLOOKUP(C319,Base!$C$2:$C$34,1,FALSE)),"error",LOOKUP(C319,Base!$C$2:$C$34,Base!$D$2:$D$34))</f>
        <v>Gestión del Talento Humano</v>
      </c>
      <c r="E319" s="188" t="str">
        <f>IF(ISERROR(VLOOKUP(C319,Base!$C$2:$C$34,1,FALSE)),"error",LOOKUP(C319,Base!$C$2:$C$34,Base!$E$2:$E$34))</f>
        <v>Talento humano</v>
      </c>
      <c r="F319" s="188" t="str">
        <f>IF(ISERROR(VLOOKUP(C319,Base!$C$2:$C$34,1,FALSE)),"error",LOOKUP(C319,Base!$C$2:$C$34,Base!$F$2:$F$34))</f>
        <v>Plan de Acción / Plan Estratégico de Talento Humano / Planes de Bienestar e Incentivos  / Plan de Previsión de Recursos Humanos /  Plan Institucional de Capacitación – PIC / Plan Anual de Vacantes / Plan de Trabajo Anual en SST</v>
      </c>
      <c r="G319" s="188" t="str">
        <f>IF(ISERROR(VLOOKUP(C319,Base!$C$2:$C$34,1,FALSE)),"error",LOOKUP(C319,Base!$C$2:$C$34,Base!$G$2:$G$34))</f>
        <v>GA-Optimización de la gestión administrativa</v>
      </c>
      <c r="H319" s="188" t="str">
        <f>IF(ISERROR(VLOOKUP(C319,Base!$C$2:$C$34,1,FALSE)),"error",LOOKUP(C319,Base!$C$2:$C$34,Base!$H$2:$H$34))</f>
        <v>Fortalecer la gobernanza y gobernabilidad de la Institución, orientando los procesos de gestión hacia el incremento de las capacidades institucionales y la consolidación del clima organizacional</v>
      </c>
      <c r="I319" s="150" t="s">
        <v>206</v>
      </c>
      <c r="J319" s="75" t="s">
        <v>263</v>
      </c>
      <c r="K319" s="150" t="s">
        <v>317</v>
      </c>
      <c r="L319" s="222" t="s">
        <v>1239</v>
      </c>
      <c r="M319" s="76" t="s">
        <v>955</v>
      </c>
      <c r="N319" s="76" t="s">
        <v>955</v>
      </c>
      <c r="O319" s="76" t="s">
        <v>581</v>
      </c>
      <c r="P319" s="76" t="s">
        <v>582</v>
      </c>
      <c r="Q319" s="76" t="s">
        <v>583</v>
      </c>
      <c r="R319" s="76" t="s">
        <v>581</v>
      </c>
      <c r="S319" s="75" t="s">
        <v>1240</v>
      </c>
      <c r="T319" s="77" t="s">
        <v>135</v>
      </c>
      <c r="U319" s="78" t="s">
        <v>1240</v>
      </c>
      <c r="V319" s="77" t="s">
        <v>135</v>
      </c>
      <c r="W319" s="184">
        <v>80</v>
      </c>
      <c r="X319" s="185">
        <v>1000000</v>
      </c>
      <c r="Y319" s="182" t="s">
        <v>422</v>
      </c>
      <c r="Z319" s="183"/>
      <c r="AA319" s="184"/>
      <c r="AB319" s="184"/>
      <c r="AC319" s="183"/>
      <c r="AD319" s="184"/>
      <c r="AE319" s="185"/>
      <c r="AF319" s="184"/>
      <c r="AG319" s="184"/>
      <c r="AH319" s="185"/>
      <c r="AI319" s="184"/>
      <c r="AJ319" s="200">
        <v>100</v>
      </c>
      <c r="AK319" s="200">
        <v>100</v>
      </c>
      <c r="AL319" s="196" t="s">
        <v>1396</v>
      </c>
      <c r="AM319" s="199">
        <v>0</v>
      </c>
      <c r="AN319" s="198" t="str">
        <f t="shared" si="3"/>
        <v xml:space="preserve">Felicitaciones </v>
      </c>
      <c r="AO319" s="201">
        <f t="shared" ca="1" si="17"/>
        <v>43700</v>
      </c>
      <c r="AP319" s="186"/>
      <c r="AQ319" s="199" t="s">
        <v>1219</v>
      </c>
    </row>
    <row r="320" spans="1:43" ht="45" x14ac:dyDescent="0.25">
      <c r="A320" s="151">
        <f t="shared" si="24"/>
        <v>309</v>
      </c>
      <c r="B320" s="150" t="s">
        <v>386</v>
      </c>
      <c r="C320" s="150" t="s">
        <v>23</v>
      </c>
      <c r="D320" s="188" t="str">
        <f>IF(ISERROR(VLOOKUP(C320,Base!$C$2:$C$34,1,FALSE)),"error",LOOKUP(C320,Base!$C$2:$C$34,Base!$D$2:$D$34))</f>
        <v>Gestión del Talento Humano</v>
      </c>
      <c r="E320" s="188" t="str">
        <f>IF(ISERROR(VLOOKUP(C320,Base!$C$2:$C$34,1,FALSE)),"error",LOOKUP(C320,Base!$C$2:$C$34,Base!$E$2:$E$34))</f>
        <v>Talento humano</v>
      </c>
      <c r="F320" s="188" t="str">
        <f>IF(ISERROR(VLOOKUP(C320,Base!$C$2:$C$34,1,FALSE)),"error",LOOKUP(C320,Base!$C$2:$C$34,Base!$F$2:$F$34))</f>
        <v>Plan de Acción / Plan Estratégico de Talento Humano / Planes de Bienestar e Incentivos  / Plan de Previsión de Recursos Humanos /  Plan Institucional de Capacitación – PIC / Plan Anual de Vacantes / Plan de Trabajo Anual en SST</v>
      </c>
      <c r="G320" s="188" t="str">
        <f>IF(ISERROR(VLOOKUP(C320,Base!$C$2:$C$34,1,FALSE)),"error",LOOKUP(C320,Base!$C$2:$C$34,Base!$G$2:$G$34))</f>
        <v>GA-Optimización de la gestión administrativa</v>
      </c>
      <c r="H320" s="188" t="str">
        <f>IF(ISERROR(VLOOKUP(C320,Base!$C$2:$C$34,1,FALSE)),"error",LOOKUP(C320,Base!$C$2:$C$34,Base!$H$2:$H$34))</f>
        <v>Fortalecer la gobernanza y gobernabilidad de la Institución, orientando los procesos de gestión hacia el incremento de las capacidades institucionales y la consolidación del clima organizacional</v>
      </c>
      <c r="I320" s="150" t="s">
        <v>206</v>
      </c>
      <c r="J320" s="75" t="s">
        <v>263</v>
      </c>
      <c r="K320" s="150" t="s">
        <v>317</v>
      </c>
      <c r="L320" s="222" t="s">
        <v>1241</v>
      </c>
      <c r="M320" s="76" t="s">
        <v>955</v>
      </c>
      <c r="N320" s="76" t="s">
        <v>955</v>
      </c>
      <c r="O320" s="76" t="s">
        <v>581</v>
      </c>
      <c r="P320" s="76" t="s">
        <v>582</v>
      </c>
      <c r="Q320" s="76" t="s">
        <v>955</v>
      </c>
      <c r="R320" s="76" t="s">
        <v>581</v>
      </c>
      <c r="S320" s="75" t="s">
        <v>1242</v>
      </c>
      <c r="T320" s="77" t="s">
        <v>382</v>
      </c>
      <c r="U320" s="78" t="s">
        <v>1242</v>
      </c>
      <c r="V320" s="77" t="s">
        <v>382</v>
      </c>
      <c r="W320" s="184">
        <v>1</v>
      </c>
      <c r="X320" s="185">
        <v>1000000</v>
      </c>
      <c r="Y320" s="182" t="s">
        <v>422</v>
      </c>
      <c r="Z320" s="183"/>
      <c r="AA320" s="184"/>
      <c r="AB320" s="184"/>
      <c r="AC320" s="183"/>
      <c r="AD320" s="184"/>
      <c r="AE320" s="185"/>
      <c r="AF320" s="184"/>
      <c r="AG320" s="184"/>
      <c r="AH320" s="185"/>
      <c r="AI320" s="184"/>
      <c r="AJ320" s="200">
        <v>100</v>
      </c>
      <c r="AK320" s="200">
        <v>100</v>
      </c>
      <c r="AL320" s="196" t="s">
        <v>1396</v>
      </c>
      <c r="AM320" s="199">
        <v>0</v>
      </c>
      <c r="AN320" s="198" t="str">
        <f t="shared" si="3"/>
        <v xml:space="preserve">Felicitaciones </v>
      </c>
      <c r="AO320" s="201">
        <f t="shared" ca="1" si="17"/>
        <v>43700</v>
      </c>
      <c r="AP320" s="186"/>
      <c r="AQ320" s="199" t="s">
        <v>1219</v>
      </c>
    </row>
    <row r="321" spans="1:43" ht="90" x14ac:dyDescent="0.25">
      <c r="A321" s="151">
        <f t="shared" si="24"/>
        <v>310</v>
      </c>
      <c r="B321" s="150" t="s">
        <v>386</v>
      </c>
      <c r="C321" s="150" t="s">
        <v>23</v>
      </c>
      <c r="D321" s="188" t="str">
        <f>IF(ISERROR(VLOOKUP(C321,Base!$C$2:$C$34,1,FALSE)),"error",LOOKUP(C321,Base!$C$2:$C$34,Base!$D$2:$D$34))</f>
        <v>Gestión del Talento Humano</v>
      </c>
      <c r="E321" s="188" t="str">
        <f>IF(ISERROR(VLOOKUP(C321,Base!$C$2:$C$34,1,FALSE)),"error",LOOKUP(C321,Base!$C$2:$C$34,Base!$E$2:$E$34))</f>
        <v>Talento humano</v>
      </c>
      <c r="F321" s="188" t="str">
        <f>IF(ISERROR(VLOOKUP(C321,Base!$C$2:$C$34,1,FALSE)),"error",LOOKUP(C321,Base!$C$2:$C$34,Base!$F$2:$F$34))</f>
        <v>Plan de Acción / Plan Estratégico de Talento Humano / Planes de Bienestar e Incentivos  / Plan de Previsión de Recursos Humanos /  Plan Institucional de Capacitación – PIC / Plan Anual de Vacantes / Plan de Trabajo Anual en SST</v>
      </c>
      <c r="G321" s="188" t="str">
        <f>IF(ISERROR(VLOOKUP(C321,Base!$C$2:$C$34,1,FALSE)),"error",LOOKUP(C321,Base!$C$2:$C$34,Base!$G$2:$G$34))</f>
        <v>GA-Optimización de la gestión administrativa</v>
      </c>
      <c r="H321" s="188" t="str">
        <f>IF(ISERROR(VLOOKUP(C321,Base!$C$2:$C$34,1,FALSE)),"error",LOOKUP(C321,Base!$C$2:$C$34,Base!$H$2:$H$34))</f>
        <v>Fortalecer la gobernanza y gobernabilidad de la Institución, orientando los procesos de gestión hacia el incremento de las capacidades institucionales y la consolidación del clima organizacional</v>
      </c>
      <c r="I321" s="150" t="s">
        <v>206</v>
      </c>
      <c r="J321" s="75" t="s">
        <v>263</v>
      </c>
      <c r="K321" s="150" t="s">
        <v>317</v>
      </c>
      <c r="L321" s="222" t="s">
        <v>1243</v>
      </c>
      <c r="M321" s="76" t="s">
        <v>955</v>
      </c>
      <c r="N321" s="76" t="s">
        <v>976</v>
      </c>
      <c r="O321" s="76" t="s">
        <v>581</v>
      </c>
      <c r="P321" s="76" t="s">
        <v>582</v>
      </c>
      <c r="Q321" s="76" t="s">
        <v>583</v>
      </c>
      <c r="R321" s="76" t="s">
        <v>581</v>
      </c>
      <c r="S321" s="75" t="s">
        <v>1244</v>
      </c>
      <c r="T321" s="77" t="s">
        <v>135</v>
      </c>
      <c r="U321" s="78" t="s">
        <v>1244</v>
      </c>
      <c r="V321" s="77" t="s">
        <v>135</v>
      </c>
      <c r="W321" s="184">
        <v>60</v>
      </c>
      <c r="X321" s="185">
        <v>10000000</v>
      </c>
      <c r="Y321" s="182" t="s">
        <v>338</v>
      </c>
      <c r="Z321" s="183"/>
      <c r="AA321" s="184"/>
      <c r="AB321" s="184"/>
      <c r="AC321" s="183"/>
      <c r="AD321" s="184"/>
      <c r="AE321" s="185"/>
      <c r="AF321" s="184"/>
      <c r="AG321" s="184"/>
      <c r="AH321" s="185"/>
      <c r="AI321" s="184"/>
      <c r="AJ321" s="200">
        <v>100</v>
      </c>
      <c r="AK321" s="200">
        <v>100</v>
      </c>
      <c r="AL321" s="196" t="s">
        <v>1396</v>
      </c>
      <c r="AM321" s="199">
        <v>0</v>
      </c>
      <c r="AN321" s="198" t="str">
        <f t="shared" si="3"/>
        <v xml:space="preserve">Felicitaciones </v>
      </c>
      <c r="AO321" s="201">
        <f t="shared" ca="1" si="17"/>
        <v>43700</v>
      </c>
      <c r="AP321" s="186"/>
      <c r="AQ321" s="199" t="s">
        <v>1219</v>
      </c>
    </row>
    <row r="322" spans="1:43" ht="56.25" x14ac:dyDescent="0.25">
      <c r="A322" s="151">
        <f t="shared" si="24"/>
        <v>311</v>
      </c>
      <c r="B322" s="150" t="s">
        <v>386</v>
      </c>
      <c r="C322" s="150" t="s">
        <v>23</v>
      </c>
      <c r="D322" s="188" t="str">
        <f>IF(ISERROR(VLOOKUP(C322,Base!$C$2:$C$34,1,FALSE)),"error",LOOKUP(C322,Base!$C$2:$C$34,Base!$D$2:$D$34))</f>
        <v>Gestión del Talento Humano</v>
      </c>
      <c r="E322" s="188" t="str">
        <f>IF(ISERROR(VLOOKUP(C322,Base!$C$2:$C$34,1,FALSE)),"error",LOOKUP(C322,Base!$C$2:$C$34,Base!$E$2:$E$34))</f>
        <v>Talento humano</v>
      </c>
      <c r="F322" s="188" t="str">
        <f>IF(ISERROR(VLOOKUP(C322,Base!$C$2:$C$34,1,FALSE)),"error",LOOKUP(C322,Base!$C$2:$C$34,Base!$F$2:$F$34))</f>
        <v>Plan de Acción / Plan Estratégico de Talento Humano / Planes de Bienestar e Incentivos  / Plan de Previsión de Recursos Humanos /  Plan Institucional de Capacitación – PIC / Plan Anual de Vacantes / Plan de Trabajo Anual en SST</v>
      </c>
      <c r="G322" s="188" t="str">
        <f>IF(ISERROR(VLOOKUP(C322,Base!$C$2:$C$34,1,FALSE)),"error",LOOKUP(C322,Base!$C$2:$C$34,Base!$G$2:$G$34))</f>
        <v>GA-Optimización de la gestión administrativa</v>
      </c>
      <c r="H322" s="188" t="str">
        <f>IF(ISERROR(VLOOKUP(C322,Base!$C$2:$C$34,1,FALSE)),"error",LOOKUP(C322,Base!$C$2:$C$34,Base!$H$2:$H$34))</f>
        <v>Fortalecer la gobernanza y gobernabilidad de la Institución, orientando los procesos de gestión hacia el incremento de las capacidades institucionales y la consolidación del clima organizacional</v>
      </c>
      <c r="I322" s="150" t="s">
        <v>206</v>
      </c>
      <c r="J322" s="75" t="s">
        <v>263</v>
      </c>
      <c r="K322" s="150" t="s">
        <v>317</v>
      </c>
      <c r="L322" s="222" t="s">
        <v>1245</v>
      </c>
      <c r="M322" s="76" t="s">
        <v>955</v>
      </c>
      <c r="N322" s="76" t="s">
        <v>976</v>
      </c>
      <c r="O322" s="76" t="s">
        <v>581</v>
      </c>
      <c r="P322" s="76" t="s">
        <v>582</v>
      </c>
      <c r="Q322" s="76" t="s">
        <v>583</v>
      </c>
      <c r="R322" s="76" t="s">
        <v>581</v>
      </c>
      <c r="S322" s="75" t="s">
        <v>1246</v>
      </c>
      <c r="T322" s="77" t="s">
        <v>135</v>
      </c>
      <c r="U322" s="78" t="s">
        <v>1246</v>
      </c>
      <c r="V322" s="77" t="s">
        <v>135</v>
      </c>
      <c r="W322" s="184">
        <v>100</v>
      </c>
      <c r="X322" s="185">
        <v>3000000</v>
      </c>
      <c r="Y322" s="182" t="s">
        <v>339</v>
      </c>
      <c r="Z322" s="183"/>
      <c r="AA322" s="184"/>
      <c r="AB322" s="184"/>
      <c r="AC322" s="183"/>
      <c r="AD322" s="184"/>
      <c r="AE322" s="185"/>
      <c r="AF322" s="184"/>
      <c r="AG322" s="184"/>
      <c r="AH322" s="185"/>
      <c r="AI322" s="184"/>
      <c r="AJ322" s="200">
        <v>100</v>
      </c>
      <c r="AK322" s="200">
        <v>100</v>
      </c>
      <c r="AL322" s="196" t="s">
        <v>1396</v>
      </c>
      <c r="AM322" s="199">
        <v>0</v>
      </c>
      <c r="AN322" s="198" t="str">
        <f t="shared" si="3"/>
        <v xml:space="preserve">Felicitaciones </v>
      </c>
      <c r="AO322" s="201">
        <f t="shared" ca="1" si="17"/>
        <v>43700</v>
      </c>
      <c r="AP322" s="186"/>
      <c r="AQ322" s="199" t="s">
        <v>1219</v>
      </c>
    </row>
    <row r="323" spans="1:43" ht="112.5" x14ac:dyDescent="0.25">
      <c r="A323" s="151">
        <f t="shared" si="24"/>
        <v>312</v>
      </c>
      <c r="B323" s="150" t="s">
        <v>386</v>
      </c>
      <c r="C323" s="150" t="s">
        <v>23</v>
      </c>
      <c r="D323" s="188" t="str">
        <f>IF(ISERROR(VLOOKUP(C323,Base!$C$2:$C$34,1,FALSE)),"error",LOOKUP(C323,Base!$C$2:$C$34,Base!$D$2:$D$34))</f>
        <v>Gestión del Talento Humano</v>
      </c>
      <c r="E323" s="188" t="str">
        <f>IF(ISERROR(VLOOKUP(C323,Base!$C$2:$C$34,1,FALSE)),"error",LOOKUP(C323,Base!$C$2:$C$34,Base!$E$2:$E$34))</f>
        <v>Talento humano</v>
      </c>
      <c r="F323" s="188" t="str">
        <f>IF(ISERROR(VLOOKUP(C323,Base!$C$2:$C$34,1,FALSE)),"error",LOOKUP(C323,Base!$C$2:$C$34,Base!$F$2:$F$34))</f>
        <v>Plan de Acción / Plan Estratégico de Talento Humano / Planes de Bienestar e Incentivos  / Plan de Previsión de Recursos Humanos /  Plan Institucional de Capacitación – PIC / Plan Anual de Vacantes / Plan de Trabajo Anual en SST</v>
      </c>
      <c r="G323" s="188" t="str">
        <f>IF(ISERROR(VLOOKUP(C323,Base!$C$2:$C$34,1,FALSE)),"error",LOOKUP(C323,Base!$C$2:$C$34,Base!$G$2:$G$34))</f>
        <v>GA-Optimización de la gestión administrativa</v>
      </c>
      <c r="H323" s="188" t="str">
        <f>IF(ISERROR(VLOOKUP(C323,Base!$C$2:$C$34,1,FALSE)),"error",LOOKUP(C323,Base!$C$2:$C$34,Base!$H$2:$H$34))</f>
        <v>Fortalecer la gobernanza y gobernabilidad de la Institución, orientando los procesos de gestión hacia el incremento de las capacidades institucionales y la consolidación del clima organizacional</v>
      </c>
      <c r="I323" s="150" t="s">
        <v>206</v>
      </c>
      <c r="J323" s="75" t="s">
        <v>263</v>
      </c>
      <c r="K323" s="150" t="s">
        <v>317</v>
      </c>
      <c r="L323" s="222" t="s">
        <v>1247</v>
      </c>
      <c r="M323" s="76" t="s">
        <v>955</v>
      </c>
      <c r="N323" s="76" t="s">
        <v>976</v>
      </c>
      <c r="O323" s="76" t="s">
        <v>581</v>
      </c>
      <c r="P323" s="76" t="s">
        <v>591</v>
      </c>
      <c r="Q323" s="76" t="s">
        <v>583</v>
      </c>
      <c r="R323" s="76" t="s">
        <v>581</v>
      </c>
      <c r="S323" s="75" t="s">
        <v>1248</v>
      </c>
      <c r="T323" s="77" t="s">
        <v>135</v>
      </c>
      <c r="U323" s="78" t="s">
        <v>1248</v>
      </c>
      <c r="V323" s="77" t="s">
        <v>135</v>
      </c>
      <c r="W323" s="184">
        <v>100</v>
      </c>
      <c r="X323" s="185">
        <v>6000000</v>
      </c>
      <c r="Y323" s="182" t="s">
        <v>339</v>
      </c>
      <c r="Z323" s="183"/>
      <c r="AA323" s="184"/>
      <c r="AB323" s="184"/>
      <c r="AC323" s="183"/>
      <c r="AD323" s="184"/>
      <c r="AE323" s="185"/>
      <c r="AF323" s="184"/>
      <c r="AG323" s="184"/>
      <c r="AH323" s="185"/>
      <c r="AI323" s="184"/>
      <c r="AJ323" s="200">
        <v>100</v>
      </c>
      <c r="AK323" s="200">
        <v>100</v>
      </c>
      <c r="AL323" s="196" t="s">
        <v>1396</v>
      </c>
      <c r="AM323" s="199">
        <v>0</v>
      </c>
      <c r="AN323" s="198" t="str">
        <f t="shared" si="3"/>
        <v xml:space="preserve">Felicitaciones </v>
      </c>
      <c r="AO323" s="201">
        <f t="shared" ca="1" si="17"/>
        <v>43700</v>
      </c>
      <c r="AP323" s="186"/>
      <c r="AQ323" s="199" t="s">
        <v>1219</v>
      </c>
    </row>
    <row r="324" spans="1:43" ht="112.5" x14ac:dyDescent="0.25">
      <c r="A324" s="151">
        <f t="shared" si="24"/>
        <v>313</v>
      </c>
      <c r="B324" s="150" t="s">
        <v>386</v>
      </c>
      <c r="C324" s="150" t="s">
        <v>23</v>
      </c>
      <c r="D324" s="188" t="str">
        <f>IF(ISERROR(VLOOKUP(C324,Base!$C$2:$C$34,1,FALSE)),"error",LOOKUP(C324,Base!$C$2:$C$34,Base!$D$2:$D$34))</f>
        <v>Gestión del Talento Humano</v>
      </c>
      <c r="E324" s="188" t="str">
        <f>IF(ISERROR(VLOOKUP(C324,Base!$C$2:$C$34,1,FALSE)),"error",LOOKUP(C324,Base!$C$2:$C$34,Base!$E$2:$E$34))</f>
        <v>Talento humano</v>
      </c>
      <c r="F324" s="188" t="str">
        <f>IF(ISERROR(VLOOKUP(C324,Base!$C$2:$C$34,1,FALSE)),"error",LOOKUP(C324,Base!$C$2:$C$34,Base!$F$2:$F$34))</f>
        <v>Plan de Acción / Plan Estratégico de Talento Humano / Planes de Bienestar e Incentivos  / Plan de Previsión de Recursos Humanos /  Plan Institucional de Capacitación – PIC / Plan Anual de Vacantes / Plan de Trabajo Anual en SST</v>
      </c>
      <c r="G324" s="188" t="str">
        <f>IF(ISERROR(VLOOKUP(C324,Base!$C$2:$C$34,1,FALSE)),"error",LOOKUP(C324,Base!$C$2:$C$34,Base!$G$2:$G$34))</f>
        <v>GA-Optimización de la gestión administrativa</v>
      </c>
      <c r="H324" s="188" t="str">
        <f>IF(ISERROR(VLOOKUP(C324,Base!$C$2:$C$34,1,FALSE)),"error",LOOKUP(C324,Base!$C$2:$C$34,Base!$H$2:$H$34))</f>
        <v>Fortalecer la gobernanza y gobernabilidad de la Institución, orientando los procesos de gestión hacia el incremento de las capacidades institucionales y la consolidación del clima organizacional</v>
      </c>
      <c r="I324" s="150" t="s">
        <v>206</v>
      </c>
      <c r="J324" s="75" t="s">
        <v>263</v>
      </c>
      <c r="K324" s="150" t="s">
        <v>317</v>
      </c>
      <c r="L324" s="222" t="s">
        <v>1249</v>
      </c>
      <c r="M324" s="76" t="s">
        <v>955</v>
      </c>
      <c r="N324" s="76" t="s">
        <v>1250</v>
      </c>
      <c r="O324" s="76" t="s">
        <v>581</v>
      </c>
      <c r="P324" s="76" t="s">
        <v>582</v>
      </c>
      <c r="Q324" s="76" t="s">
        <v>1251</v>
      </c>
      <c r="R324" s="76" t="s">
        <v>581</v>
      </c>
      <c r="S324" s="75" t="s">
        <v>1252</v>
      </c>
      <c r="T324" s="77" t="s">
        <v>135</v>
      </c>
      <c r="U324" s="78" t="s">
        <v>1252</v>
      </c>
      <c r="V324" s="77" t="s">
        <v>135</v>
      </c>
      <c r="W324" s="184">
        <v>100</v>
      </c>
      <c r="X324" s="185">
        <v>3000000</v>
      </c>
      <c r="Y324" s="182" t="s">
        <v>339</v>
      </c>
      <c r="Z324" s="183"/>
      <c r="AA324" s="184"/>
      <c r="AB324" s="184"/>
      <c r="AC324" s="183"/>
      <c r="AD324" s="184"/>
      <c r="AE324" s="185"/>
      <c r="AF324" s="184"/>
      <c r="AG324" s="184"/>
      <c r="AH324" s="185"/>
      <c r="AI324" s="184"/>
      <c r="AJ324" s="200">
        <v>100</v>
      </c>
      <c r="AK324" s="200">
        <v>100</v>
      </c>
      <c r="AL324" s="196" t="s">
        <v>1396</v>
      </c>
      <c r="AM324" s="199">
        <v>0</v>
      </c>
      <c r="AN324" s="198" t="str">
        <f t="shared" si="3"/>
        <v xml:space="preserve">Felicitaciones </v>
      </c>
      <c r="AO324" s="201">
        <f t="shared" ca="1" si="17"/>
        <v>43700</v>
      </c>
      <c r="AP324" s="186"/>
      <c r="AQ324" s="199" t="s">
        <v>1219</v>
      </c>
    </row>
    <row r="325" spans="1:43" ht="90" x14ac:dyDescent="0.25">
      <c r="A325" s="151">
        <f t="shared" si="24"/>
        <v>314</v>
      </c>
      <c r="B325" s="150" t="s">
        <v>386</v>
      </c>
      <c r="C325" s="150" t="s">
        <v>23</v>
      </c>
      <c r="D325" s="188" t="str">
        <f>IF(ISERROR(VLOOKUP(C325,Base!$C$2:$C$34,1,FALSE)),"error",LOOKUP(C325,Base!$C$2:$C$34,Base!$D$2:$D$34))</f>
        <v>Gestión del Talento Humano</v>
      </c>
      <c r="E325" s="188" t="str">
        <f>IF(ISERROR(VLOOKUP(C325,Base!$C$2:$C$34,1,FALSE)),"error",LOOKUP(C325,Base!$C$2:$C$34,Base!$E$2:$E$34))</f>
        <v>Talento humano</v>
      </c>
      <c r="F325" s="188" t="str">
        <f>IF(ISERROR(VLOOKUP(C325,Base!$C$2:$C$34,1,FALSE)),"error",LOOKUP(C325,Base!$C$2:$C$34,Base!$F$2:$F$34))</f>
        <v>Plan de Acción / Plan Estratégico de Talento Humano / Planes de Bienestar e Incentivos  / Plan de Previsión de Recursos Humanos /  Plan Institucional de Capacitación – PIC / Plan Anual de Vacantes / Plan de Trabajo Anual en SST</v>
      </c>
      <c r="G325" s="188" t="str">
        <f>IF(ISERROR(VLOOKUP(C325,Base!$C$2:$C$34,1,FALSE)),"error",LOOKUP(C325,Base!$C$2:$C$34,Base!$G$2:$G$34))</f>
        <v>GA-Optimización de la gestión administrativa</v>
      </c>
      <c r="H325" s="188" t="str">
        <f>IF(ISERROR(VLOOKUP(C325,Base!$C$2:$C$34,1,FALSE)),"error",LOOKUP(C325,Base!$C$2:$C$34,Base!$H$2:$H$34))</f>
        <v>Fortalecer la gobernanza y gobernabilidad de la Institución, orientando los procesos de gestión hacia el incremento de las capacidades institucionales y la consolidación del clima organizacional</v>
      </c>
      <c r="I325" s="150" t="s">
        <v>206</v>
      </c>
      <c r="J325" s="75" t="s">
        <v>263</v>
      </c>
      <c r="K325" s="150" t="s">
        <v>317</v>
      </c>
      <c r="L325" s="222" t="s">
        <v>1253</v>
      </c>
      <c r="M325" s="76" t="s">
        <v>955</v>
      </c>
      <c r="N325" s="76" t="s">
        <v>976</v>
      </c>
      <c r="O325" s="76" t="s">
        <v>581</v>
      </c>
      <c r="P325" s="76" t="s">
        <v>602</v>
      </c>
      <c r="Q325" s="76" t="s">
        <v>1251</v>
      </c>
      <c r="R325" s="76" t="s">
        <v>581</v>
      </c>
      <c r="S325" s="75" t="s">
        <v>1254</v>
      </c>
      <c r="T325" s="77" t="s">
        <v>135</v>
      </c>
      <c r="U325" s="78" t="s">
        <v>1254</v>
      </c>
      <c r="V325" s="77" t="s">
        <v>135</v>
      </c>
      <c r="W325" s="184">
        <v>100</v>
      </c>
      <c r="X325" s="185">
        <v>4000000</v>
      </c>
      <c r="Y325" s="182" t="s">
        <v>338</v>
      </c>
      <c r="Z325" s="183"/>
      <c r="AA325" s="184"/>
      <c r="AB325" s="184"/>
      <c r="AC325" s="183"/>
      <c r="AD325" s="184"/>
      <c r="AE325" s="185"/>
      <c r="AF325" s="184"/>
      <c r="AG325" s="184"/>
      <c r="AH325" s="185"/>
      <c r="AI325" s="184"/>
      <c r="AJ325" s="200">
        <v>100</v>
      </c>
      <c r="AK325" s="200">
        <v>100</v>
      </c>
      <c r="AL325" s="196" t="s">
        <v>1396</v>
      </c>
      <c r="AM325" s="199">
        <v>0</v>
      </c>
      <c r="AN325" s="198" t="str">
        <f t="shared" si="3"/>
        <v xml:space="preserve">Felicitaciones </v>
      </c>
      <c r="AO325" s="201">
        <f t="shared" ca="1" si="17"/>
        <v>43700</v>
      </c>
      <c r="AP325" s="186"/>
      <c r="AQ325" s="199" t="s">
        <v>1219</v>
      </c>
    </row>
    <row r="326" spans="1:43" ht="123.75" x14ac:dyDescent="0.25">
      <c r="A326" s="151">
        <f t="shared" si="24"/>
        <v>315</v>
      </c>
      <c r="B326" s="150" t="s">
        <v>386</v>
      </c>
      <c r="C326" s="150" t="s">
        <v>23</v>
      </c>
      <c r="D326" s="188" t="str">
        <f>IF(ISERROR(VLOOKUP(C326,Base!$C$2:$C$34,1,FALSE)),"error",LOOKUP(C326,Base!$C$2:$C$34,Base!$D$2:$D$34))</f>
        <v>Gestión del Talento Humano</v>
      </c>
      <c r="E326" s="188" t="str">
        <f>IF(ISERROR(VLOOKUP(C326,Base!$C$2:$C$34,1,FALSE)),"error",LOOKUP(C326,Base!$C$2:$C$34,Base!$E$2:$E$34))</f>
        <v>Talento humano</v>
      </c>
      <c r="F326" s="188" t="str">
        <f>IF(ISERROR(VLOOKUP(C326,Base!$C$2:$C$34,1,FALSE)),"error",LOOKUP(C326,Base!$C$2:$C$34,Base!$F$2:$F$34))</f>
        <v>Plan de Acción / Plan Estratégico de Talento Humano / Planes de Bienestar e Incentivos  / Plan de Previsión de Recursos Humanos /  Plan Institucional de Capacitación – PIC / Plan Anual de Vacantes / Plan de Trabajo Anual en SST</v>
      </c>
      <c r="G326" s="188" t="str">
        <f>IF(ISERROR(VLOOKUP(C326,Base!$C$2:$C$34,1,FALSE)),"error",LOOKUP(C326,Base!$C$2:$C$34,Base!$G$2:$G$34))</f>
        <v>GA-Optimización de la gestión administrativa</v>
      </c>
      <c r="H326" s="188" t="str">
        <f>IF(ISERROR(VLOOKUP(C326,Base!$C$2:$C$34,1,FALSE)),"error",LOOKUP(C326,Base!$C$2:$C$34,Base!$H$2:$H$34))</f>
        <v>Fortalecer la gobernanza y gobernabilidad de la Institución, orientando los procesos de gestión hacia el incremento de las capacidades institucionales y la consolidación del clima organizacional</v>
      </c>
      <c r="I326" s="150" t="s">
        <v>206</v>
      </c>
      <c r="J326" s="75" t="s">
        <v>263</v>
      </c>
      <c r="K326" s="150" t="s">
        <v>317</v>
      </c>
      <c r="L326" s="222" t="s">
        <v>1255</v>
      </c>
      <c r="M326" s="76" t="s">
        <v>955</v>
      </c>
      <c r="N326" s="76" t="s">
        <v>969</v>
      </c>
      <c r="O326" s="76" t="s">
        <v>581</v>
      </c>
      <c r="P326" s="76" t="s">
        <v>582</v>
      </c>
      <c r="Q326" s="76" t="s">
        <v>994</v>
      </c>
      <c r="R326" s="76" t="s">
        <v>581</v>
      </c>
      <c r="S326" s="75" t="s">
        <v>1256</v>
      </c>
      <c r="T326" s="77" t="s">
        <v>135</v>
      </c>
      <c r="U326" s="78" t="s">
        <v>1256</v>
      </c>
      <c r="V326" s="77" t="s">
        <v>135</v>
      </c>
      <c r="W326" s="184">
        <v>100</v>
      </c>
      <c r="X326" s="185">
        <v>3000000</v>
      </c>
      <c r="Y326" s="182" t="s">
        <v>422</v>
      </c>
      <c r="Z326" s="183"/>
      <c r="AA326" s="184"/>
      <c r="AB326" s="184"/>
      <c r="AC326" s="183"/>
      <c r="AD326" s="184"/>
      <c r="AE326" s="185"/>
      <c r="AF326" s="184"/>
      <c r="AG326" s="184"/>
      <c r="AH326" s="185"/>
      <c r="AI326" s="184"/>
      <c r="AJ326" s="200">
        <v>100</v>
      </c>
      <c r="AK326" s="200">
        <v>100</v>
      </c>
      <c r="AL326" s="196" t="s">
        <v>1396</v>
      </c>
      <c r="AM326" s="199">
        <v>0</v>
      </c>
      <c r="AN326" s="198" t="str">
        <f t="shared" si="3"/>
        <v xml:space="preserve">Felicitaciones </v>
      </c>
      <c r="AO326" s="201">
        <f t="shared" ca="1" si="17"/>
        <v>43700</v>
      </c>
      <c r="AP326" s="186"/>
      <c r="AQ326" s="199" t="s">
        <v>1219</v>
      </c>
    </row>
    <row r="327" spans="1:43" ht="101.25" x14ac:dyDescent="0.25">
      <c r="A327" s="151">
        <f t="shared" si="24"/>
        <v>316</v>
      </c>
      <c r="B327" s="150" t="s">
        <v>386</v>
      </c>
      <c r="C327" s="150" t="s">
        <v>23</v>
      </c>
      <c r="D327" s="188" t="str">
        <f>IF(ISERROR(VLOOKUP(C327,Base!$C$2:$C$34,1,FALSE)),"error",LOOKUP(C327,Base!$C$2:$C$34,Base!$D$2:$D$34))</f>
        <v>Gestión del Talento Humano</v>
      </c>
      <c r="E327" s="188" t="str">
        <f>IF(ISERROR(VLOOKUP(C327,Base!$C$2:$C$34,1,FALSE)),"error",LOOKUP(C327,Base!$C$2:$C$34,Base!$E$2:$E$34))</f>
        <v>Talento humano</v>
      </c>
      <c r="F327" s="188" t="str">
        <f>IF(ISERROR(VLOOKUP(C327,Base!$C$2:$C$34,1,FALSE)),"error",LOOKUP(C327,Base!$C$2:$C$34,Base!$F$2:$F$34))</f>
        <v>Plan de Acción / Plan Estratégico de Talento Humano / Planes de Bienestar e Incentivos  / Plan de Previsión de Recursos Humanos /  Plan Institucional de Capacitación – PIC / Plan Anual de Vacantes / Plan de Trabajo Anual en SST</v>
      </c>
      <c r="G327" s="188" t="str">
        <f>IF(ISERROR(VLOOKUP(C327,Base!$C$2:$C$34,1,FALSE)),"error",LOOKUP(C327,Base!$C$2:$C$34,Base!$G$2:$G$34))</f>
        <v>GA-Optimización de la gestión administrativa</v>
      </c>
      <c r="H327" s="188" t="str">
        <f>IF(ISERROR(VLOOKUP(C327,Base!$C$2:$C$34,1,FALSE)),"error",LOOKUP(C327,Base!$C$2:$C$34,Base!$H$2:$H$34))</f>
        <v>Fortalecer la gobernanza y gobernabilidad de la Institución, orientando los procesos de gestión hacia el incremento de las capacidades institucionales y la consolidación del clima organizacional</v>
      </c>
      <c r="I327" s="150" t="s">
        <v>206</v>
      </c>
      <c r="J327" s="75" t="s">
        <v>263</v>
      </c>
      <c r="K327" s="150" t="s">
        <v>317</v>
      </c>
      <c r="L327" s="222" t="s">
        <v>1257</v>
      </c>
      <c r="M327" s="76" t="s">
        <v>580</v>
      </c>
      <c r="N327" s="76" t="s">
        <v>758</v>
      </c>
      <c r="O327" s="76" t="s">
        <v>581</v>
      </c>
      <c r="P327" s="76" t="s">
        <v>582</v>
      </c>
      <c r="Q327" s="76" t="s">
        <v>994</v>
      </c>
      <c r="R327" s="76" t="s">
        <v>581</v>
      </c>
      <c r="S327" s="75" t="s">
        <v>1258</v>
      </c>
      <c r="T327" s="77" t="s">
        <v>135</v>
      </c>
      <c r="U327" s="78" t="s">
        <v>1258</v>
      </c>
      <c r="V327" s="77" t="s">
        <v>135</v>
      </c>
      <c r="W327" s="184">
        <v>80</v>
      </c>
      <c r="X327" s="185">
        <v>1000000</v>
      </c>
      <c r="Y327" s="182" t="s">
        <v>370</v>
      </c>
      <c r="Z327" s="183"/>
      <c r="AA327" s="184"/>
      <c r="AB327" s="184"/>
      <c r="AC327" s="183"/>
      <c r="AD327" s="184"/>
      <c r="AE327" s="185"/>
      <c r="AF327" s="184"/>
      <c r="AG327" s="184"/>
      <c r="AH327" s="185"/>
      <c r="AI327" s="184"/>
      <c r="AJ327" s="200">
        <v>100</v>
      </c>
      <c r="AK327" s="200">
        <v>100</v>
      </c>
      <c r="AL327" s="196" t="s">
        <v>1396</v>
      </c>
      <c r="AM327" s="199">
        <v>0</v>
      </c>
      <c r="AN327" s="198" t="str">
        <f t="shared" si="3"/>
        <v xml:space="preserve">Felicitaciones </v>
      </c>
      <c r="AO327" s="201">
        <f t="shared" ca="1" si="17"/>
        <v>43700</v>
      </c>
      <c r="AP327" s="186"/>
      <c r="AQ327" s="199" t="s">
        <v>1219</v>
      </c>
    </row>
    <row r="328" spans="1:43" ht="90" x14ac:dyDescent="0.25">
      <c r="A328" s="151">
        <f t="shared" si="24"/>
        <v>317</v>
      </c>
      <c r="B328" s="150" t="s">
        <v>386</v>
      </c>
      <c r="C328" s="150" t="s">
        <v>23</v>
      </c>
      <c r="D328" s="188" t="str">
        <f>IF(ISERROR(VLOOKUP(C328,Base!$C$2:$C$34,1,FALSE)),"error",LOOKUP(C328,Base!$C$2:$C$34,Base!$D$2:$D$34))</f>
        <v>Gestión del Talento Humano</v>
      </c>
      <c r="E328" s="188" t="str">
        <f>IF(ISERROR(VLOOKUP(C328,Base!$C$2:$C$34,1,FALSE)),"error",LOOKUP(C328,Base!$C$2:$C$34,Base!$E$2:$E$34))</f>
        <v>Talento humano</v>
      </c>
      <c r="F328" s="188" t="str">
        <f>IF(ISERROR(VLOOKUP(C328,Base!$C$2:$C$34,1,FALSE)),"error",LOOKUP(C328,Base!$C$2:$C$34,Base!$F$2:$F$34))</f>
        <v>Plan de Acción / Plan Estratégico de Talento Humano / Planes de Bienestar e Incentivos  / Plan de Previsión de Recursos Humanos /  Plan Institucional de Capacitación – PIC / Plan Anual de Vacantes / Plan de Trabajo Anual en SST</v>
      </c>
      <c r="G328" s="188" t="str">
        <f>IF(ISERROR(VLOOKUP(C328,Base!$C$2:$C$34,1,FALSE)),"error",LOOKUP(C328,Base!$C$2:$C$34,Base!$G$2:$G$34))</f>
        <v>GA-Optimización de la gestión administrativa</v>
      </c>
      <c r="H328" s="188" t="str">
        <f>IF(ISERROR(VLOOKUP(C328,Base!$C$2:$C$34,1,FALSE)),"error",LOOKUP(C328,Base!$C$2:$C$34,Base!$H$2:$H$34))</f>
        <v>Fortalecer la gobernanza y gobernabilidad de la Institución, orientando los procesos de gestión hacia el incremento de las capacidades institucionales y la consolidación del clima organizacional</v>
      </c>
      <c r="I328" s="150" t="s">
        <v>206</v>
      </c>
      <c r="J328" s="75" t="s">
        <v>263</v>
      </c>
      <c r="K328" s="150" t="s">
        <v>317</v>
      </c>
      <c r="L328" s="222" t="s">
        <v>1259</v>
      </c>
      <c r="M328" s="76" t="s">
        <v>955</v>
      </c>
      <c r="N328" s="76" t="s">
        <v>1260</v>
      </c>
      <c r="O328" s="76" t="s">
        <v>581</v>
      </c>
      <c r="P328" s="76" t="s">
        <v>582</v>
      </c>
      <c r="Q328" s="76" t="s">
        <v>583</v>
      </c>
      <c r="R328" s="76" t="s">
        <v>581</v>
      </c>
      <c r="S328" s="75" t="s">
        <v>1261</v>
      </c>
      <c r="T328" s="77" t="s">
        <v>135</v>
      </c>
      <c r="U328" s="78" t="s">
        <v>1261</v>
      </c>
      <c r="V328" s="77" t="s">
        <v>135</v>
      </c>
      <c r="W328" s="184">
        <v>80</v>
      </c>
      <c r="X328" s="185">
        <v>2000000</v>
      </c>
      <c r="Y328" s="182" t="s">
        <v>338</v>
      </c>
      <c r="Z328" s="183"/>
      <c r="AA328" s="184"/>
      <c r="AB328" s="184"/>
      <c r="AC328" s="183"/>
      <c r="AD328" s="184"/>
      <c r="AE328" s="185"/>
      <c r="AF328" s="184"/>
      <c r="AG328" s="184"/>
      <c r="AH328" s="185"/>
      <c r="AI328" s="184"/>
      <c r="AJ328" s="200">
        <v>100</v>
      </c>
      <c r="AK328" s="200">
        <v>100</v>
      </c>
      <c r="AL328" s="196" t="s">
        <v>1396</v>
      </c>
      <c r="AM328" s="199">
        <v>0</v>
      </c>
      <c r="AN328" s="198" t="str">
        <f t="shared" si="3"/>
        <v xml:space="preserve">Felicitaciones </v>
      </c>
      <c r="AO328" s="201">
        <f t="shared" ca="1" si="17"/>
        <v>43700</v>
      </c>
      <c r="AP328" s="186"/>
      <c r="AQ328" s="199" t="s">
        <v>1219</v>
      </c>
    </row>
    <row r="329" spans="1:43" ht="78.75" x14ac:dyDescent="0.25">
      <c r="A329" s="151">
        <f t="shared" si="24"/>
        <v>318</v>
      </c>
      <c r="B329" s="150" t="s">
        <v>386</v>
      </c>
      <c r="C329" s="150" t="s">
        <v>23</v>
      </c>
      <c r="D329" s="188" t="str">
        <f>IF(ISERROR(VLOOKUP(C329,Base!$C$2:$C$34,1,FALSE)),"error",LOOKUP(C329,Base!$C$2:$C$34,Base!$D$2:$D$34))</f>
        <v>Gestión del Talento Humano</v>
      </c>
      <c r="E329" s="188" t="str">
        <f>IF(ISERROR(VLOOKUP(C329,Base!$C$2:$C$34,1,FALSE)),"error",LOOKUP(C329,Base!$C$2:$C$34,Base!$E$2:$E$34))</f>
        <v>Talento humano</v>
      </c>
      <c r="F329" s="188" t="str">
        <f>IF(ISERROR(VLOOKUP(C329,Base!$C$2:$C$34,1,FALSE)),"error",LOOKUP(C329,Base!$C$2:$C$34,Base!$F$2:$F$34))</f>
        <v>Plan de Acción / Plan Estratégico de Talento Humano / Planes de Bienestar e Incentivos  / Plan de Previsión de Recursos Humanos /  Plan Institucional de Capacitación – PIC / Plan Anual de Vacantes / Plan de Trabajo Anual en SST</v>
      </c>
      <c r="G329" s="188" t="str">
        <f>IF(ISERROR(VLOOKUP(C329,Base!$C$2:$C$34,1,FALSE)),"error",LOOKUP(C329,Base!$C$2:$C$34,Base!$G$2:$G$34))</f>
        <v>GA-Optimización de la gestión administrativa</v>
      </c>
      <c r="H329" s="188" t="str">
        <f>IF(ISERROR(VLOOKUP(C329,Base!$C$2:$C$34,1,FALSE)),"error",LOOKUP(C329,Base!$C$2:$C$34,Base!$H$2:$H$34))</f>
        <v>Fortalecer la gobernanza y gobernabilidad de la Institución, orientando los procesos de gestión hacia el incremento de las capacidades institucionales y la consolidación del clima organizacional</v>
      </c>
      <c r="I329" s="150" t="s">
        <v>206</v>
      </c>
      <c r="J329" s="75" t="s">
        <v>263</v>
      </c>
      <c r="K329" s="150" t="s">
        <v>317</v>
      </c>
      <c r="L329" s="222" t="s">
        <v>1262</v>
      </c>
      <c r="M329" s="76" t="s">
        <v>955</v>
      </c>
      <c r="N329" s="76" t="s">
        <v>976</v>
      </c>
      <c r="O329" s="76" t="s">
        <v>581</v>
      </c>
      <c r="P329" s="76" t="s">
        <v>602</v>
      </c>
      <c r="Q329" s="76" t="s">
        <v>1251</v>
      </c>
      <c r="R329" s="76" t="s">
        <v>581</v>
      </c>
      <c r="S329" s="75" t="s">
        <v>1263</v>
      </c>
      <c r="T329" s="77" t="s">
        <v>135</v>
      </c>
      <c r="U329" s="78" t="s">
        <v>1263</v>
      </c>
      <c r="V329" s="77" t="s">
        <v>135</v>
      </c>
      <c r="W329" s="184">
        <v>80</v>
      </c>
      <c r="X329" s="185">
        <v>2000000</v>
      </c>
      <c r="Y329" s="182" t="s">
        <v>338</v>
      </c>
      <c r="Z329" s="183"/>
      <c r="AA329" s="184"/>
      <c r="AB329" s="184"/>
      <c r="AC329" s="183"/>
      <c r="AD329" s="184"/>
      <c r="AE329" s="185"/>
      <c r="AF329" s="184"/>
      <c r="AG329" s="184"/>
      <c r="AH329" s="185"/>
      <c r="AI329" s="184"/>
      <c r="AJ329" s="200">
        <v>100</v>
      </c>
      <c r="AK329" s="200">
        <v>100</v>
      </c>
      <c r="AL329" s="196" t="s">
        <v>1396</v>
      </c>
      <c r="AM329" s="199">
        <v>0</v>
      </c>
      <c r="AN329" s="198" t="str">
        <f t="shared" si="3"/>
        <v xml:space="preserve">Felicitaciones </v>
      </c>
      <c r="AO329" s="201">
        <f t="shared" ca="1" si="17"/>
        <v>43700</v>
      </c>
      <c r="AP329" s="186"/>
      <c r="AQ329" s="199" t="s">
        <v>1219</v>
      </c>
    </row>
    <row r="330" spans="1:43" ht="78.75" x14ac:dyDescent="0.25">
      <c r="A330" s="151">
        <f t="shared" si="24"/>
        <v>319</v>
      </c>
      <c r="B330" s="150" t="s">
        <v>386</v>
      </c>
      <c r="C330" s="150" t="s">
        <v>23</v>
      </c>
      <c r="D330" s="188" t="str">
        <f>IF(ISERROR(VLOOKUP(C330,Base!$C$2:$C$34,1,FALSE)),"error",LOOKUP(C330,Base!$C$2:$C$34,Base!$D$2:$D$34))</f>
        <v>Gestión del Talento Humano</v>
      </c>
      <c r="E330" s="188" t="str">
        <f>IF(ISERROR(VLOOKUP(C330,Base!$C$2:$C$34,1,FALSE)),"error",LOOKUP(C330,Base!$C$2:$C$34,Base!$E$2:$E$34))</f>
        <v>Talento humano</v>
      </c>
      <c r="F330" s="188" t="str">
        <f>IF(ISERROR(VLOOKUP(C330,Base!$C$2:$C$34,1,FALSE)),"error",LOOKUP(C330,Base!$C$2:$C$34,Base!$F$2:$F$34))</f>
        <v>Plan de Acción / Plan Estratégico de Talento Humano / Planes de Bienestar e Incentivos  / Plan de Previsión de Recursos Humanos /  Plan Institucional de Capacitación – PIC / Plan Anual de Vacantes / Plan de Trabajo Anual en SST</v>
      </c>
      <c r="G330" s="188" t="str">
        <f>IF(ISERROR(VLOOKUP(C330,Base!$C$2:$C$34,1,FALSE)),"error",LOOKUP(C330,Base!$C$2:$C$34,Base!$G$2:$G$34))</f>
        <v>GA-Optimización de la gestión administrativa</v>
      </c>
      <c r="H330" s="188" t="str">
        <f>IF(ISERROR(VLOOKUP(C330,Base!$C$2:$C$34,1,FALSE)),"error",LOOKUP(C330,Base!$C$2:$C$34,Base!$H$2:$H$34))</f>
        <v>Fortalecer la gobernanza y gobernabilidad de la Institución, orientando los procesos de gestión hacia el incremento de las capacidades institucionales y la consolidación del clima organizacional</v>
      </c>
      <c r="I330" s="150" t="s">
        <v>206</v>
      </c>
      <c r="J330" s="75" t="s">
        <v>263</v>
      </c>
      <c r="K330" s="150" t="s">
        <v>317</v>
      </c>
      <c r="L330" s="222" t="s">
        <v>1264</v>
      </c>
      <c r="M330" s="76" t="s">
        <v>955</v>
      </c>
      <c r="N330" s="76" t="s">
        <v>976</v>
      </c>
      <c r="O330" s="76" t="s">
        <v>581</v>
      </c>
      <c r="P330" s="76" t="s">
        <v>582</v>
      </c>
      <c r="Q330" s="76" t="s">
        <v>583</v>
      </c>
      <c r="R330" s="76" t="s">
        <v>581</v>
      </c>
      <c r="S330" s="75" t="s">
        <v>1265</v>
      </c>
      <c r="T330" s="77" t="s">
        <v>135</v>
      </c>
      <c r="U330" s="78" t="s">
        <v>1265</v>
      </c>
      <c r="V330" s="77" t="s">
        <v>135</v>
      </c>
      <c r="W330" s="184">
        <v>60</v>
      </c>
      <c r="X330" s="185">
        <v>4000000</v>
      </c>
      <c r="Y330" s="182" t="s">
        <v>339</v>
      </c>
      <c r="Z330" s="183"/>
      <c r="AA330" s="184"/>
      <c r="AB330" s="184"/>
      <c r="AC330" s="183"/>
      <c r="AD330" s="184"/>
      <c r="AE330" s="185"/>
      <c r="AF330" s="184"/>
      <c r="AG330" s="184"/>
      <c r="AH330" s="185"/>
      <c r="AI330" s="184"/>
      <c r="AJ330" s="200">
        <v>100</v>
      </c>
      <c r="AK330" s="200">
        <v>100</v>
      </c>
      <c r="AL330" s="196" t="s">
        <v>1396</v>
      </c>
      <c r="AM330" s="199">
        <v>0</v>
      </c>
      <c r="AN330" s="198" t="str">
        <f t="shared" si="3"/>
        <v xml:space="preserve">Felicitaciones </v>
      </c>
      <c r="AO330" s="201">
        <f t="shared" ca="1" si="17"/>
        <v>43700</v>
      </c>
      <c r="AP330" s="186"/>
      <c r="AQ330" s="199" t="s">
        <v>1219</v>
      </c>
    </row>
    <row r="331" spans="1:43" ht="78.75" x14ac:dyDescent="0.25">
      <c r="A331" s="151">
        <f t="shared" si="24"/>
        <v>320</v>
      </c>
      <c r="B331" s="150" t="s">
        <v>386</v>
      </c>
      <c r="C331" s="150" t="s">
        <v>23</v>
      </c>
      <c r="D331" s="188" t="str">
        <f>IF(ISERROR(VLOOKUP(C331,Base!$C$2:$C$34,1,FALSE)),"error",LOOKUP(C331,Base!$C$2:$C$34,Base!$D$2:$D$34))</f>
        <v>Gestión del Talento Humano</v>
      </c>
      <c r="E331" s="188" t="str">
        <f>IF(ISERROR(VLOOKUP(C331,Base!$C$2:$C$34,1,FALSE)),"error",LOOKUP(C331,Base!$C$2:$C$34,Base!$E$2:$E$34))</f>
        <v>Talento humano</v>
      </c>
      <c r="F331" s="188" t="str">
        <f>IF(ISERROR(VLOOKUP(C331,Base!$C$2:$C$34,1,FALSE)),"error",LOOKUP(C331,Base!$C$2:$C$34,Base!$F$2:$F$34))</f>
        <v>Plan de Acción / Plan Estratégico de Talento Humano / Planes de Bienestar e Incentivos  / Plan de Previsión de Recursos Humanos /  Plan Institucional de Capacitación – PIC / Plan Anual de Vacantes / Plan de Trabajo Anual en SST</v>
      </c>
      <c r="G331" s="188" t="str">
        <f>IF(ISERROR(VLOOKUP(C331,Base!$C$2:$C$34,1,FALSE)),"error",LOOKUP(C331,Base!$C$2:$C$34,Base!$G$2:$G$34))</f>
        <v>GA-Optimización de la gestión administrativa</v>
      </c>
      <c r="H331" s="188" t="str">
        <f>IF(ISERROR(VLOOKUP(C331,Base!$C$2:$C$34,1,FALSE)),"error",LOOKUP(C331,Base!$C$2:$C$34,Base!$H$2:$H$34))</f>
        <v>Fortalecer la gobernanza y gobernabilidad de la Institución, orientando los procesos de gestión hacia el incremento de las capacidades institucionales y la consolidación del clima organizacional</v>
      </c>
      <c r="I331" s="150" t="s">
        <v>206</v>
      </c>
      <c r="J331" s="75" t="s">
        <v>263</v>
      </c>
      <c r="K331" s="150" t="s">
        <v>317</v>
      </c>
      <c r="L331" s="222" t="s">
        <v>1266</v>
      </c>
      <c r="M331" s="76" t="s">
        <v>955</v>
      </c>
      <c r="N331" s="76" t="s">
        <v>968</v>
      </c>
      <c r="O331" s="76" t="s">
        <v>581</v>
      </c>
      <c r="P331" s="76" t="s">
        <v>582</v>
      </c>
      <c r="Q331" s="76" t="s">
        <v>583</v>
      </c>
      <c r="R331" s="76" t="s">
        <v>581</v>
      </c>
      <c r="S331" s="75" t="s">
        <v>1266</v>
      </c>
      <c r="T331" s="77" t="s">
        <v>135</v>
      </c>
      <c r="U331" s="78" t="s">
        <v>1266</v>
      </c>
      <c r="V331" s="77" t="s">
        <v>135</v>
      </c>
      <c r="W331" s="184">
        <v>60</v>
      </c>
      <c r="X331" s="185">
        <v>150000000</v>
      </c>
      <c r="Y331" s="182" t="s">
        <v>338</v>
      </c>
      <c r="Z331" s="183"/>
      <c r="AA331" s="184"/>
      <c r="AB331" s="184"/>
      <c r="AC331" s="183"/>
      <c r="AD331" s="184"/>
      <c r="AE331" s="185"/>
      <c r="AF331" s="184"/>
      <c r="AG331" s="184"/>
      <c r="AH331" s="185"/>
      <c r="AI331" s="184"/>
      <c r="AJ331" s="200">
        <v>100</v>
      </c>
      <c r="AK331" s="200">
        <v>100</v>
      </c>
      <c r="AL331" s="196" t="s">
        <v>1396</v>
      </c>
      <c r="AM331" s="199">
        <v>0</v>
      </c>
      <c r="AN331" s="198" t="str">
        <f t="shared" si="3"/>
        <v xml:space="preserve">Felicitaciones </v>
      </c>
      <c r="AO331" s="201">
        <f t="shared" ca="1" si="17"/>
        <v>43700</v>
      </c>
      <c r="AP331" s="186"/>
      <c r="AQ331" s="199" t="s">
        <v>1219</v>
      </c>
    </row>
    <row r="332" spans="1:43" ht="67.5" x14ac:dyDescent="0.25">
      <c r="A332" s="151">
        <f t="shared" si="24"/>
        <v>321</v>
      </c>
      <c r="B332" s="150" t="s">
        <v>386</v>
      </c>
      <c r="C332" s="150" t="s">
        <v>23</v>
      </c>
      <c r="D332" s="188" t="str">
        <f>IF(ISERROR(VLOOKUP(C332,Base!$C$2:$C$34,1,FALSE)),"error",LOOKUP(C332,Base!$C$2:$C$34,Base!$D$2:$D$34))</f>
        <v>Gestión del Talento Humano</v>
      </c>
      <c r="E332" s="188" t="str">
        <f>IF(ISERROR(VLOOKUP(C332,Base!$C$2:$C$34,1,FALSE)),"error",LOOKUP(C332,Base!$C$2:$C$34,Base!$E$2:$E$34))</f>
        <v>Talento humano</v>
      </c>
      <c r="F332" s="188" t="str">
        <f>IF(ISERROR(VLOOKUP(C332,Base!$C$2:$C$34,1,FALSE)),"error",LOOKUP(C332,Base!$C$2:$C$34,Base!$F$2:$F$34))</f>
        <v>Plan de Acción / Plan Estratégico de Talento Humano / Planes de Bienestar e Incentivos  / Plan de Previsión de Recursos Humanos /  Plan Institucional de Capacitación – PIC / Plan Anual de Vacantes / Plan de Trabajo Anual en SST</v>
      </c>
      <c r="G332" s="188" t="str">
        <f>IF(ISERROR(VLOOKUP(C332,Base!$C$2:$C$34,1,FALSE)),"error",LOOKUP(C332,Base!$C$2:$C$34,Base!$G$2:$G$34))</f>
        <v>GA-Optimización de la gestión administrativa</v>
      </c>
      <c r="H332" s="188" t="str">
        <f>IF(ISERROR(VLOOKUP(C332,Base!$C$2:$C$34,1,FALSE)),"error",LOOKUP(C332,Base!$C$2:$C$34,Base!$H$2:$H$34))</f>
        <v>Fortalecer la gobernanza y gobernabilidad de la Institución, orientando los procesos de gestión hacia el incremento de las capacidades institucionales y la consolidación del clima organizacional</v>
      </c>
      <c r="I332" s="150" t="s">
        <v>206</v>
      </c>
      <c r="J332" s="75" t="s">
        <v>263</v>
      </c>
      <c r="K332" s="150" t="s">
        <v>317</v>
      </c>
      <c r="L332" s="222" t="s">
        <v>1267</v>
      </c>
      <c r="M332" s="76" t="s">
        <v>955</v>
      </c>
      <c r="N332" s="76" t="s">
        <v>956</v>
      </c>
      <c r="O332" s="76" t="s">
        <v>581</v>
      </c>
      <c r="P332" s="76" t="s">
        <v>582</v>
      </c>
      <c r="Q332" s="76" t="s">
        <v>583</v>
      </c>
      <c r="R332" s="76" t="s">
        <v>581</v>
      </c>
      <c r="S332" s="75" t="s">
        <v>1268</v>
      </c>
      <c r="T332" s="77" t="s">
        <v>135</v>
      </c>
      <c r="U332" s="78" t="s">
        <v>1268</v>
      </c>
      <c r="V332" s="77" t="s">
        <v>135</v>
      </c>
      <c r="W332" s="184">
        <v>50</v>
      </c>
      <c r="X332" s="185">
        <v>20000000</v>
      </c>
      <c r="Y332" s="182" t="s">
        <v>338</v>
      </c>
      <c r="Z332" s="183"/>
      <c r="AA332" s="184"/>
      <c r="AB332" s="184"/>
      <c r="AC332" s="183"/>
      <c r="AD332" s="184"/>
      <c r="AE332" s="185"/>
      <c r="AF332" s="184"/>
      <c r="AG332" s="184"/>
      <c r="AH332" s="185"/>
      <c r="AI332" s="184"/>
      <c r="AJ332" s="200">
        <v>0</v>
      </c>
      <c r="AK332" s="200">
        <v>0</v>
      </c>
      <c r="AL332" s="196" t="s">
        <v>1396</v>
      </c>
      <c r="AM332" s="199">
        <v>365</v>
      </c>
      <c r="AN332" s="198" t="str">
        <f t="shared" si="3"/>
        <v>Justifique el Retraso</v>
      </c>
      <c r="AO332" s="201">
        <f t="shared" ca="1" si="17"/>
        <v>43700</v>
      </c>
      <c r="AP332" s="186" t="s">
        <v>1771</v>
      </c>
      <c r="AQ332" s="199" t="s">
        <v>1218</v>
      </c>
    </row>
    <row r="333" spans="1:43" ht="67.5" x14ac:dyDescent="0.25">
      <c r="A333" s="151">
        <f t="shared" si="24"/>
        <v>322</v>
      </c>
      <c r="B333" s="150" t="s">
        <v>386</v>
      </c>
      <c r="C333" s="150" t="s">
        <v>23</v>
      </c>
      <c r="D333" s="188" t="str">
        <f>IF(ISERROR(VLOOKUP(C333,Base!$C$2:$C$34,1,FALSE)),"error",LOOKUP(C333,Base!$C$2:$C$34,Base!$D$2:$D$34))</f>
        <v>Gestión del Talento Humano</v>
      </c>
      <c r="E333" s="188" t="str">
        <f>IF(ISERROR(VLOOKUP(C333,Base!$C$2:$C$34,1,FALSE)),"error",LOOKUP(C333,Base!$C$2:$C$34,Base!$E$2:$E$34))</f>
        <v>Talento humano</v>
      </c>
      <c r="F333" s="188" t="str">
        <f>IF(ISERROR(VLOOKUP(C333,Base!$C$2:$C$34,1,FALSE)),"error",LOOKUP(C333,Base!$C$2:$C$34,Base!$F$2:$F$34))</f>
        <v>Plan de Acción / Plan Estratégico de Talento Humano / Planes de Bienestar e Incentivos  / Plan de Previsión de Recursos Humanos /  Plan Institucional de Capacitación – PIC / Plan Anual de Vacantes / Plan de Trabajo Anual en SST</v>
      </c>
      <c r="G333" s="188" t="str">
        <f>IF(ISERROR(VLOOKUP(C333,Base!$C$2:$C$34,1,FALSE)),"error",LOOKUP(C333,Base!$C$2:$C$34,Base!$G$2:$G$34))</f>
        <v>GA-Optimización de la gestión administrativa</v>
      </c>
      <c r="H333" s="188" t="str">
        <f>IF(ISERROR(VLOOKUP(C333,Base!$C$2:$C$34,1,FALSE)),"error",LOOKUP(C333,Base!$C$2:$C$34,Base!$H$2:$H$34))</f>
        <v>Fortalecer la gobernanza y gobernabilidad de la Institución, orientando los procesos de gestión hacia el incremento de las capacidades institucionales y la consolidación del clima organizacional</v>
      </c>
      <c r="I333" s="150" t="s">
        <v>206</v>
      </c>
      <c r="J333" s="75" t="s">
        <v>263</v>
      </c>
      <c r="K333" s="150" t="s">
        <v>317</v>
      </c>
      <c r="L333" s="222" t="s">
        <v>1269</v>
      </c>
      <c r="M333" s="76" t="s">
        <v>955</v>
      </c>
      <c r="N333" s="76" t="s">
        <v>976</v>
      </c>
      <c r="O333" s="76" t="s">
        <v>581</v>
      </c>
      <c r="P333" s="76" t="s">
        <v>582</v>
      </c>
      <c r="Q333" s="76" t="s">
        <v>583</v>
      </c>
      <c r="R333" s="76" t="s">
        <v>581</v>
      </c>
      <c r="S333" s="75" t="s">
        <v>1270</v>
      </c>
      <c r="T333" s="77" t="s">
        <v>382</v>
      </c>
      <c r="U333" s="78" t="s">
        <v>1270</v>
      </c>
      <c r="V333" s="77" t="s">
        <v>382</v>
      </c>
      <c r="W333" s="184">
        <v>80</v>
      </c>
      <c r="X333" s="185">
        <v>100000000</v>
      </c>
      <c r="Y333" s="182" t="s">
        <v>339</v>
      </c>
      <c r="Z333" s="183"/>
      <c r="AA333" s="184"/>
      <c r="AB333" s="184"/>
      <c r="AC333" s="183"/>
      <c r="AD333" s="184"/>
      <c r="AE333" s="185"/>
      <c r="AF333" s="184"/>
      <c r="AG333" s="184"/>
      <c r="AH333" s="185"/>
      <c r="AI333" s="184"/>
      <c r="AJ333" s="200">
        <v>100</v>
      </c>
      <c r="AK333" s="200">
        <v>100</v>
      </c>
      <c r="AL333" s="196" t="s">
        <v>1396</v>
      </c>
      <c r="AM333" s="199">
        <v>0</v>
      </c>
      <c r="AN333" s="198" t="str">
        <f t="shared" si="3"/>
        <v xml:space="preserve">Felicitaciones </v>
      </c>
      <c r="AO333" s="201">
        <f t="shared" ca="1" si="17"/>
        <v>43700</v>
      </c>
      <c r="AP333" s="186"/>
      <c r="AQ333" s="199" t="s">
        <v>1219</v>
      </c>
    </row>
    <row r="334" spans="1:43" ht="101.25" x14ac:dyDescent="0.25">
      <c r="A334" s="151">
        <f t="shared" si="24"/>
        <v>323</v>
      </c>
      <c r="B334" s="150" t="s">
        <v>386</v>
      </c>
      <c r="C334" s="150" t="s">
        <v>23</v>
      </c>
      <c r="D334" s="188" t="str">
        <f>IF(ISERROR(VLOOKUP(C334,Base!$C$2:$C$34,1,FALSE)),"error",LOOKUP(C334,Base!$C$2:$C$34,Base!$D$2:$D$34))</f>
        <v>Gestión del Talento Humano</v>
      </c>
      <c r="E334" s="188" t="str">
        <f>IF(ISERROR(VLOOKUP(C334,Base!$C$2:$C$34,1,FALSE)),"error",LOOKUP(C334,Base!$C$2:$C$34,Base!$E$2:$E$34))</f>
        <v>Talento humano</v>
      </c>
      <c r="F334" s="188" t="str">
        <f>IF(ISERROR(VLOOKUP(C334,Base!$C$2:$C$34,1,FALSE)),"error",LOOKUP(C334,Base!$C$2:$C$34,Base!$F$2:$F$34))</f>
        <v>Plan de Acción / Plan Estratégico de Talento Humano / Planes de Bienestar e Incentivos  / Plan de Previsión de Recursos Humanos /  Plan Institucional de Capacitación – PIC / Plan Anual de Vacantes / Plan de Trabajo Anual en SST</v>
      </c>
      <c r="G334" s="188" t="str">
        <f>IF(ISERROR(VLOOKUP(C334,Base!$C$2:$C$34,1,FALSE)),"error",LOOKUP(C334,Base!$C$2:$C$34,Base!$G$2:$G$34))</f>
        <v>GA-Optimización de la gestión administrativa</v>
      </c>
      <c r="H334" s="188" t="str">
        <f>IF(ISERROR(VLOOKUP(C334,Base!$C$2:$C$34,1,FALSE)),"error",LOOKUP(C334,Base!$C$2:$C$34,Base!$H$2:$H$34))</f>
        <v>Fortalecer la gobernanza y gobernabilidad de la Institución, orientando los procesos de gestión hacia el incremento de las capacidades institucionales y la consolidación del clima organizacional</v>
      </c>
      <c r="I334" s="150" t="s">
        <v>206</v>
      </c>
      <c r="J334" s="75" t="s">
        <v>263</v>
      </c>
      <c r="K334" s="150" t="s">
        <v>317</v>
      </c>
      <c r="L334" s="222" t="s">
        <v>1271</v>
      </c>
      <c r="M334" s="76" t="s">
        <v>955</v>
      </c>
      <c r="N334" s="76" t="s">
        <v>976</v>
      </c>
      <c r="O334" s="76" t="s">
        <v>581</v>
      </c>
      <c r="P334" s="76" t="s">
        <v>582</v>
      </c>
      <c r="Q334" s="76" t="s">
        <v>583</v>
      </c>
      <c r="R334" s="76" t="s">
        <v>581</v>
      </c>
      <c r="S334" s="222" t="s">
        <v>1272</v>
      </c>
      <c r="T334" s="77" t="s">
        <v>135</v>
      </c>
      <c r="U334" s="78" t="s">
        <v>1272</v>
      </c>
      <c r="V334" s="77" t="s">
        <v>135</v>
      </c>
      <c r="W334" s="184">
        <v>100</v>
      </c>
      <c r="X334" s="185">
        <v>3000000</v>
      </c>
      <c r="Y334" s="182" t="s">
        <v>339</v>
      </c>
      <c r="Z334" s="183"/>
      <c r="AA334" s="184"/>
      <c r="AB334" s="184"/>
      <c r="AC334" s="183"/>
      <c r="AD334" s="184"/>
      <c r="AE334" s="185"/>
      <c r="AF334" s="184"/>
      <c r="AG334" s="184"/>
      <c r="AH334" s="185"/>
      <c r="AI334" s="184"/>
      <c r="AJ334" s="200">
        <v>100</v>
      </c>
      <c r="AK334" s="200">
        <v>100</v>
      </c>
      <c r="AL334" s="196" t="s">
        <v>1396</v>
      </c>
      <c r="AM334" s="199">
        <v>0</v>
      </c>
      <c r="AN334" s="198" t="str">
        <f t="shared" si="3"/>
        <v xml:space="preserve">Felicitaciones </v>
      </c>
      <c r="AO334" s="201">
        <f t="shared" ca="1" si="17"/>
        <v>43700</v>
      </c>
      <c r="AP334" s="186"/>
      <c r="AQ334" s="199" t="s">
        <v>1219</v>
      </c>
    </row>
    <row r="335" spans="1:43" ht="78.75" x14ac:dyDescent="0.25">
      <c r="A335" s="151">
        <f t="shared" si="24"/>
        <v>324</v>
      </c>
      <c r="B335" s="150" t="s">
        <v>386</v>
      </c>
      <c r="C335" s="150" t="s">
        <v>23</v>
      </c>
      <c r="D335" s="188" t="str">
        <f>IF(ISERROR(VLOOKUP(C335,Base!$C$2:$C$34,1,FALSE)),"error",LOOKUP(C335,Base!$C$2:$C$34,Base!$D$2:$D$34))</f>
        <v>Gestión del Talento Humano</v>
      </c>
      <c r="E335" s="188" t="str">
        <f>IF(ISERROR(VLOOKUP(C335,Base!$C$2:$C$34,1,FALSE)),"error",LOOKUP(C335,Base!$C$2:$C$34,Base!$E$2:$E$34))</f>
        <v>Talento humano</v>
      </c>
      <c r="F335" s="188" t="str">
        <f>IF(ISERROR(VLOOKUP(C335,Base!$C$2:$C$34,1,FALSE)),"error",LOOKUP(C335,Base!$C$2:$C$34,Base!$F$2:$F$34))</f>
        <v>Plan de Acción / Plan Estratégico de Talento Humano / Planes de Bienestar e Incentivos  / Plan de Previsión de Recursos Humanos /  Plan Institucional de Capacitación – PIC / Plan Anual de Vacantes / Plan de Trabajo Anual en SST</v>
      </c>
      <c r="G335" s="188" t="str">
        <f>IF(ISERROR(VLOOKUP(C335,Base!$C$2:$C$34,1,FALSE)),"error",LOOKUP(C335,Base!$C$2:$C$34,Base!$G$2:$G$34))</f>
        <v>GA-Optimización de la gestión administrativa</v>
      </c>
      <c r="H335" s="188" t="str">
        <f>IF(ISERROR(VLOOKUP(C335,Base!$C$2:$C$34,1,FALSE)),"error",LOOKUP(C335,Base!$C$2:$C$34,Base!$H$2:$H$34))</f>
        <v>Fortalecer la gobernanza y gobernabilidad de la Institución, orientando los procesos de gestión hacia el incremento de las capacidades institucionales y la consolidación del clima organizacional</v>
      </c>
      <c r="I335" s="150" t="s">
        <v>206</v>
      </c>
      <c r="J335" s="75" t="s">
        <v>263</v>
      </c>
      <c r="K335" s="150" t="s">
        <v>317</v>
      </c>
      <c r="L335" s="222" t="s">
        <v>1273</v>
      </c>
      <c r="M335" s="76" t="s">
        <v>955</v>
      </c>
      <c r="N335" s="76" t="s">
        <v>1250</v>
      </c>
      <c r="O335" s="76" t="s">
        <v>581</v>
      </c>
      <c r="P335" s="76" t="s">
        <v>582</v>
      </c>
      <c r="Q335" s="76" t="s">
        <v>583</v>
      </c>
      <c r="R335" s="76" t="s">
        <v>581</v>
      </c>
      <c r="S335" s="75" t="s">
        <v>1274</v>
      </c>
      <c r="T335" s="77" t="s">
        <v>135</v>
      </c>
      <c r="U335" s="78" t="s">
        <v>1274</v>
      </c>
      <c r="V335" s="77" t="s">
        <v>135</v>
      </c>
      <c r="W335" s="184">
        <v>100</v>
      </c>
      <c r="X335" s="185">
        <v>6000000</v>
      </c>
      <c r="Y335" s="182" t="s">
        <v>107</v>
      </c>
      <c r="Z335" s="183"/>
      <c r="AA335" s="184"/>
      <c r="AB335" s="184"/>
      <c r="AC335" s="183"/>
      <c r="AD335" s="184"/>
      <c r="AE335" s="185"/>
      <c r="AF335" s="184"/>
      <c r="AG335" s="184"/>
      <c r="AH335" s="185"/>
      <c r="AI335" s="184"/>
      <c r="AJ335" s="200">
        <v>100</v>
      </c>
      <c r="AK335" s="200">
        <v>100</v>
      </c>
      <c r="AL335" s="196" t="s">
        <v>1396</v>
      </c>
      <c r="AM335" s="199">
        <v>0</v>
      </c>
      <c r="AN335" s="198" t="str">
        <f t="shared" si="3"/>
        <v xml:space="preserve">Felicitaciones </v>
      </c>
      <c r="AO335" s="201">
        <f t="shared" ca="1" si="17"/>
        <v>43700</v>
      </c>
      <c r="AP335" s="186"/>
      <c r="AQ335" s="199" t="s">
        <v>1219</v>
      </c>
    </row>
    <row r="336" spans="1:43" ht="56.25" x14ac:dyDescent="0.25">
      <c r="A336" s="151">
        <f t="shared" si="24"/>
        <v>325</v>
      </c>
      <c r="B336" s="150" t="s">
        <v>386</v>
      </c>
      <c r="C336" s="150" t="s">
        <v>23</v>
      </c>
      <c r="D336" s="188" t="str">
        <f>IF(ISERROR(VLOOKUP(C336,Base!$C$2:$C$34,1,FALSE)),"error",LOOKUP(C336,Base!$C$2:$C$34,Base!$D$2:$D$34))</f>
        <v>Gestión del Talento Humano</v>
      </c>
      <c r="E336" s="188" t="str">
        <f>IF(ISERROR(VLOOKUP(C336,Base!$C$2:$C$34,1,FALSE)),"error",LOOKUP(C336,Base!$C$2:$C$34,Base!$E$2:$E$34))</f>
        <v>Talento humano</v>
      </c>
      <c r="F336" s="188" t="str">
        <f>IF(ISERROR(VLOOKUP(C336,Base!$C$2:$C$34,1,FALSE)),"error",LOOKUP(C336,Base!$C$2:$C$34,Base!$F$2:$F$34))</f>
        <v>Plan de Acción / Plan Estratégico de Talento Humano / Planes de Bienestar e Incentivos  / Plan de Previsión de Recursos Humanos /  Plan Institucional de Capacitación – PIC / Plan Anual de Vacantes / Plan de Trabajo Anual en SST</v>
      </c>
      <c r="G336" s="188" t="str">
        <f>IF(ISERROR(VLOOKUP(C336,Base!$C$2:$C$34,1,FALSE)),"error",LOOKUP(C336,Base!$C$2:$C$34,Base!$G$2:$G$34))</f>
        <v>GA-Optimización de la gestión administrativa</v>
      </c>
      <c r="H336" s="188" t="str">
        <f>IF(ISERROR(VLOOKUP(C336,Base!$C$2:$C$34,1,FALSE)),"error",LOOKUP(C336,Base!$C$2:$C$34,Base!$H$2:$H$34))</f>
        <v>Fortalecer la gobernanza y gobernabilidad de la Institución, orientando los procesos de gestión hacia el incremento de las capacidades institucionales y la consolidación del clima organizacional</v>
      </c>
      <c r="I336" s="150" t="s">
        <v>206</v>
      </c>
      <c r="J336" s="75" t="s">
        <v>263</v>
      </c>
      <c r="K336" s="150" t="s">
        <v>317</v>
      </c>
      <c r="L336" s="222" t="s">
        <v>1275</v>
      </c>
      <c r="M336" s="76" t="s">
        <v>955</v>
      </c>
      <c r="N336" s="76" t="s">
        <v>955</v>
      </c>
      <c r="O336" s="76" t="s">
        <v>581</v>
      </c>
      <c r="P336" s="76" t="s">
        <v>582</v>
      </c>
      <c r="Q336" s="76" t="s">
        <v>583</v>
      </c>
      <c r="R336" s="76" t="s">
        <v>581</v>
      </c>
      <c r="S336" s="75" t="s">
        <v>1276</v>
      </c>
      <c r="T336" s="77" t="s">
        <v>135</v>
      </c>
      <c r="U336" s="78" t="s">
        <v>1276</v>
      </c>
      <c r="V336" s="77" t="s">
        <v>135</v>
      </c>
      <c r="W336" s="184">
        <v>100</v>
      </c>
      <c r="X336" s="185">
        <v>4000000</v>
      </c>
      <c r="Y336" s="182" t="s">
        <v>339</v>
      </c>
      <c r="Z336" s="183"/>
      <c r="AA336" s="184"/>
      <c r="AB336" s="184"/>
      <c r="AC336" s="183"/>
      <c r="AD336" s="184"/>
      <c r="AE336" s="185"/>
      <c r="AF336" s="184"/>
      <c r="AG336" s="184"/>
      <c r="AH336" s="185"/>
      <c r="AI336" s="184"/>
      <c r="AJ336" s="200">
        <v>100</v>
      </c>
      <c r="AK336" s="200">
        <v>100</v>
      </c>
      <c r="AL336" s="196" t="s">
        <v>1396</v>
      </c>
      <c r="AM336" s="199">
        <v>0</v>
      </c>
      <c r="AN336" s="198" t="str">
        <f t="shared" si="3"/>
        <v xml:space="preserve">Felicitaciones </v>
      </c>
      <c r="AO336" s="201">
        <f t="shared" ca="1" si="17"/>
        <v>43700</v>
      </c>
      <c r="AP336" s="186"/>
      <c r="AQ336" s="199" t="s">
        <v>1219</v>
      </c>
    </row>
    <row r="337" spans="1:48" ht="75.75" customHeight="1" x14ac:dyDescent="0.25">
      <c r="A337" s="151">
        <f t="shared" si="24"/>
        <v>326</v>
      </c>
      <c r="B337" s="150" t="s">
        <v>386</v>
      </c>
      <c r="C337" s="150" t="s">
        <v>45</v>
      </c>
      <c r="D337" s="188" t="str">
        <f>IF(ISERROR(VLOOKUP(C337,Base!$C$2:$C$34,1,FALSE)),"error",LOOKUP(C337,Base!$C$2:$C$34,Base!$D$2:$D$34))</f>
        <v>Gestión del Conocimiento</v>
      </c>
      <c r="E337" s="188" t="str">
        <f>IF(ISERROR(VLOOKUP(C337,Base!$C$2:$C$34,1,FALSE)),"error",LOOKUP(C337,Base!$C$2:$C$34,Base!$E$2:$E$34))</f>
        <v xml:space="preserve"> Integridad</v>
      </c>
      <c r="F337" s="188" t="str">
        <f>IF(ISERROR(VLOOKUP(C337,Base!$C$2:$C$34,1,FALSE)),"error",LOOKUP(C337,Base!$C$2:$C$34,Base!$F$2:$F$34))</f>
        <v xml:space="preserve">Plan de Acción </v>
      </c>
      <c r="G337" s="188" t="str">
        <f>IF(ISERROR(VLOOKUP(C337,Base!$C$2:$C$34,1,FALSE)),"error",LOOKUP(C337,Base!$C$2:$C$34,Base!$G$2:$G$34))</f>
        <v>GC-Mejoramiento constante del sistema integrado de gestión</v>
      </c>
      <c r="H337" s="188" t="str">
        <f>IF(ISERROR(VLOOKUP(C337,Base!$C$2:$C$34,1,FALSE)),"error",LOOKUP(C337,Base!$C$2:$C$34,Base!$H$2:$H$34))</f>
        <v>Fortalecer la gobernanza y gobernabilidad de la Institución, orientando los procesos de gestión hacia el incremento de las capacidades institucionales y la consolidación del clima organizacional</v>
      </c>
      <c r="I337" s="150" t="s">
        <v>206</v>
      </c>
      <c r="J337" s="75" t="s">
        <v>263</v>
      </c>
      <c r="K337" s="150" t="s">
        <v>73</v>
      </c>
      <c r="L337" s="181" t="s">
        <v>1748</v>
      </c>
      <c r="M337" s="76" t="s">
        <v>955</v>
      </c>
      <c r="N337" s="76" t="s">
        <v>955</v>
      </c>
      <c r="O337" s="76" t="s">
        <v>581</v>
      </c>
      <c r="P337" s="76" t="s">
        <v>582</v>
      </c>
      <c r="Q337" s="76" t="s">
        <v>583</v>
      </c>
      <c r="R337" s="76" t="s">
        <v>581</v>
      </c>
      <c r="U337" s="181" t="s">
        <v>1755</v>
      </c>
      <c r="V337" s="77" t="s">
        <v>135</v>
      </c>
      <c r="W337" s="184">
        <v>90</v>
      </c>
      <c r="X337" s="185"/>
      <c r="Y337" s="184">
        <v>1</v>
      </c>
      <c r="Z337" s="185">
        <v>100</v>
      </c>
      <c r="AA337" s="184">
        <v>100</v>
      </c>
      <c r="AB337" s="185" t="s">
        <v>1456</v>
      </c>
      <c r="AC337" s="184">
        <v>0</v>
      </c>
      <c r="AD337" s="185" t="s">
        <v>1747</v>
      </c>
      <c r="AE337" s="184">
        <v>43488</v>
      </c>
      <c r="AF337" s="185" t="s">
        <v>1558</v>
      </c>
      <c r="AG337" s="184" t="s">
        <v>1219</v>
      </c>
      <c r="AH337" s="185"/>
      <c r="AI337" s="184"/>
      <c r="AJ337" s="200">
        <v>90</v>
      </c>
      <c r="AK337" s="200">
        <v>90</v>
      </c>
      <c r="AL337" s="196" t="s">
        <v>1396</v>
      </c>
      <c r="AM337" s="199">
        <v>0</v>
      </c>
      <c r="AN337" s="198" t="str">
        <f t="shared" si="3"/>
        <v xml:space="preserve">Felicitaciones </v>
      </c>
      <c r="AO337" s="201">
        <f t="shared" ca="1" si="13"/>
        <v>43700</v>
      </c>
      <c r="AP337" s="227"/>
      <c r="AQ337" s="199" t="s">
        <v>1219</v>
      </c>
    </row>
    <row r="338" spans="1:48" s="241" customFormat="1" ht="30" customHeight="1" x14ac:dyDescent="0.25">
      <c r="A338" s="151">
        <f t="shared" si="24"/>
        <v>327</v>
      </c>
      <c r="B338" s="222" t="s">
        <v>386</v>
      </c>
      <c r="C338" s="222" t="s">
        <v>45</v>
      </c>
      <c r="D338" s="188" t="str">
        <f>IF(ISERROR(VLOOKUP(C338,Base!$C$2:$C$34,1,FALSE)),"error",LOOKUP(C338,Base!$C$2:$C$34,Base!$D$2:$D$34))</f>
        <v>Gestión del Conocimiento</v>
      </c>
      <c r="E338" s="188" t="str">
        <f>IF(ISERROR(VLOOKUP(C338,Base!$C$2:$C$34,1,FALSE)),"error",LOOKUP(C338,Base!$C$2:$C$34,Base!$E$2:$E$34))</f>
        <v xml:space="preserve"> Integridad</v>
      </c>
      <c r="F338" s="188" t="str">
        <f>IF(ISERROR(VLOOKUP(C338,Base!$C$2:$C$34,1,FALSE)),"error",LOOKUP(C338,Base!$C$2:$C$34,Base!$F$2:$F$34))</f>
        <v xml:space="preserve">Plan de Acción </v>
      </c>
      <c r="G338" s="188" t="str">
        <f>IF(ISERROR(VLOOKUP(C338,Base!$C$2:$C$34,1,FALSE)),"error",LOOKUP(C338,Base!$C$2:$C$34,Base!$G$2:$G$34))</f>
        <v>GC-Mejoramiento constante del sistema integrado de gestión</v>
      </c>
      <c r="H338" s="188" t="str">
        <f>IF(ISERROR(VLOOKUP(C338,Base!$C$2:$C$34,1,FALSE)),"error",LOOKUP(C338,Base!$C$2:$C$34,Base!$H$2:$H$34))</f>
        <v>Fortalecer la gobernanza y gobernabilidad de la Institución, orientando los procesos de gestión hacia el incremento de las capacidades institucionales y la consolidación del clima organizacional</v>
      </c>
      <c r="I338" s="150" t="s">
        <v>206</v>
      </c>
      <c r="J338" s="75" t="s">
        <v>263</v>
      </c>
      <c r="K338" s="222" t="s">
        <v>73</v>
      </c>
      <c r="L338" s="181" t="s">
        <v>1749</v>
      </c>
      <c r="M338" s="76" t="s">
        <v>955</v>
      </c>
      <c r="N338" s="76" t="s">
        <v>955</v>
      </c>
      <c r="O338" s="76" t="s">
        <v>581</v>
      </c>
      <c r="P338" s="76" t="s">
        <v>582</v>
      </c>
      <c r="Q338" s="76" t="s">
        <v>583</v>
      </c>
      <c r="R338" s="76" t="s">
        <v>581</v>
      </c>
      <c r="S338" s="39"/>
      <c r="T338" s="39"/>
      <c r="U338" s="181" t="s">
        <v>1756</v>
      </c>
      <c r="V338" s="77" t="s">
        <v>135</v>
      </c>
      <c r="W338" s="184">
        <v>100</v>
      </c>
      <c r="X338" s="185"/>
      <c r="Y338" s="184">
        <v>1</v>
      </c>
      <c r="Z338" s="185">
        <v>100</v>
      </c>
      <c r="AA338" s="184">
        <v>100</v>
      </c>
      <c r="AB338" s="185" t="s">
        <v>1456</v>
      </c>
      <c r="AC338" s="184">
        <v>0</v>
      </c>
      <c r="AD338" s="185" t="s">
        <v>1747</v>
      </c>
      <c r="AE338" s="184">
        <v>43488</v>
      </c>
      <c r="AF338" s="185" t="s">
        <v>1558</v>
      </c>
      <c r="AG338" s="184" t="s">
        <v>1219</v>
      </c>
      <c r="AH338" s="185"/>
      <c r="AI338" s="184"/>
      <c r="AJ338" s="200">
        <v>100</v>
      </c>
      <c r="AK338" s="200">
        <v>100</v>
      </c>
      <c r="AL338" s="196" t="s">
        <v>1396</v>
      </c>
      <c r="AM338" s="199">
        <v>0</v>
      </c>
      <c r="AN338" s="198" t="str">
        <f t="shared" si="3"/>
        <v xml:space="preserve">Felicitaciones </v>
      </c>
      <c r="AO338" s="201">
        <f t="shared" ca="1" si="13"/>
        <v>43700</v>
      </c>
      <c r="AP338" s="227"/>
      <c r="AQ338" s="199" t="s">
        <v>1219</v>
      </c>
      <c r="AR338" s="242"/>
      <c r="AS338" s="242"/>
      <c r="AT338" s="242"/>
      <c r="AU338" s="242"/>
      <c r="AV338" s="242"/>
    </row>
    <row r="339" spans="1:48" s="241" customFormat="1" ht="30" customHeight="1" x14ac:dyDescent="0.25">
      <c r="A339" s="151">
        <f t="shared" si="24"/>
        <v>328</v>
      </c>
      <c r="B339" s="222" t="s">
        <v>386</v>
      </c>
      <c r="C339" s="222" t="s">
        <v>45</v>
      </c>
      <c r="D339" s="188" t="str">
        <f>IF(ISERROR(VLOOKUP(C339,Base!$C$2:$C$34,1,FALSE)),"error",LOOKUP(C339,Base!$C$2:$C$34,Base!$D$2:$D$34))</f>
        <v>Gestión del Conocimiento</v>
      </c>
      <c r="E339" s="188" t="str">
        <f>IF(ISERROR(VLOOKUP(C339,Base!$C$2:$C$34,1,FALSE)),"error",LOOKUP(C339,Base!$C$2:$C$34,Base!$E$2:$E$34))</f>
        <v xml:space="preserve"> Integridad</v>
      </c>
      <c r="F339" s="188" t="str">
        <f>IF(ISERROR(VLOOKUP(C339,Base!$C$2:$C$34,1,FALSE)),"error",LOOKUP(C339,Base!$C$2:$C$34,Base!$F$2:$F$34))</f>
        <v xml:space="preserve">Plan de Acción </v>
      </c>
      <c r="G339" s="188" t="str">
        <f>IF(ISERROR(VLOOKUP(C339,Base!$C$2:$C$34,1,FALSE)),"error",LOOKUP(C339,Base!$C$2:$C$34,Base!$G$2:$G$34))</f>
        <v>GC-Mejoramiento constante del sistema integrado de gestión</v>
      </c>
      <c r="H339" s="188" t="str">
        <f>IF(ISERROR(VLOOKUP(C339,Base!$C$2:$C$34,1,FALSE)),"error",LOOKUP(C339,Base!$C$2:$C$34,Base!$H$2:$H$34))</f>
        <v>Fortalecer la gobernanza y gobernabilidad de la Institución, orientando los procesos de gestión hacia el incremento de las capacidades institucionales y la consolidación del clima organizacional</v>
      </c>
      <c r="I339" s="150" t="s">
        <v>206</v>
      </c>
      <c r="J339" s="75" t="s">
        <v>263</v>
      </c>
      <c r="K339" s="222" t="s">
        <v>73</v>
      </c>
      <c r="L339" s="181" t="s">
        <v>1750</v>
      </c>
      <c r="M339" s="76" t="s">
        <v>955</v>
      </c>
      <c r="N339" s="76" t="s">
        <v>955</v>
      </c>
      <c r="O339" s="76" t="s">
        <v>581</v>
      </c>
      <c r="P339" s="76" t="s">
        <v>582</v>
      </c>
      <c r="Q339" s="76" t="s">
        <v>583</v>
      </c>
      <c r="R339" s="76" t="s">
        <v>581</v>
      </c>
      <c r="S339" s="39"/>
      <c r="T339" s="39"/>
      <c r="U339" s="181" t="s">
        <v>1757</v>
      </c>
      <c r="V339" s="77" t="s">
        <v>135</v>
      </c>
      <c r="W339" s="184">
        <v>100</v>
      </c>
      <c r="X339" s="185"/>
      <c r="Y339" s="184">
        <v>1</v>
      </c>
      <c r="Z339" s="185">
        <v>100</v>
      </c>
      <c r="AA339" s="184">
        <v>100</v>
      </c>
      <c r="AB339" s="185" t="s">
        <v>1456</v>
      </c>
      <c r="AC339" s="184">
        <v>0</v>
      </c>
      <c r="AD339" s="185" t="s">
        <v>1747</v>
      </c>
      <c r="AE339" s="184">
        <v>43488</v>
      </c>
      <c r="AF339" s="185" t="s">
        <v>1558</v>
      </c>
      <c r="AG339" s="184" t="s">
        <v>1219</v>
      </c>
      <c r="AH339" s="185"/>
      <c r="AI339" s="184"/>
      <c r="AJ339" s="200">
        <v>100</v>
      </c>
      <c r="AK339" s="200">
        <v>100</v>
      </c>
      <c r="AL339" s="196" t="s">
        <v>1396</v>
      </c>
      <c r="AM339" s="199">
        <v>0</v>
      </c>
      <c r="AN339" s="198" t="str">
        <f t="shared" si="3"/>
        <v xml:space="preserve">Felicitaciones </v>
      </c>
      <c r="AO339" s="201">
        <f t="shared" ca="1" si="13"/>
        <v>43700</v>
      </c>
      <c r="AP339" s="227"/>
      <c r="AQ339" s="199" t="s">
        <v>1219</v>
      </c>
      <c r="AR339" s="242"/>
      <c r="AS339" s="242"/>
      <c r="AT339" s="242"/>
      <c r="AU339" s="242"/>
      <c r="AV339" s="242"/>
    </row>
    <row r="340" spans="1:48" s="241" customFormat="1" ht="30" customHeight="1" x14ac:dyDescent="0.25">
      <c r="A340" s="151">
        <f t="shared" si="24"/>
        <v>329</v>
      </c>
      <c r="B340" s="222" t="s">
        <v>386</v>
      </c>
      <c r="C340" s="222" t="s">
        <v>45</v>
      </c>
      <c r="D340" s="188" t="str">
        <f>IF(ISERROR(VLOOKUP(C340,Base!$C$2:$C$34,1,FALSE)),"error",LOOKUP(C340,Base!$C$2:$C$34,Base!$D$2:$D$34))</f>
        <v>Gestión del Conocimiento</v>
      </c>
      <c r="E340" s="188" t="str">
        <f>IF(ISERROR(VLOOKUP(C340,Base!$C$2:$C$34,1,FALSE)),"error",LOOKUP(C340,Base!$C$2:$C$34,Base!$E$2:$E$34))</f>
        <v xml:space="preserve"> Integridad</v>
      </c>
      <c r="F340" s="188" t="str">
        <f>IF(ISERROR(VLOOKUP(C340,Base!$C$2:$C$34,1,FALSE)),"error",LOOKUP(C340,Base!$C$2:$C$34,Base!$F$2:$F$34))</f>
        <v xml:space="preserve">Plan de Acción </v>
      </c>
      <c r="G340" s="188" t="str">
        <f>IF(ISERROR(VLOOKUP(C340,Base!$C$2:$C$34,1,FALSE)),"error",LOOKUP(C340,Base!$C$2:$C$34,Base!$G$2:$G$34))</f>
        <v>GC-Mejoramiento constante del sistema integrado de gestión</v>
      </c>
      <c r="H340" s="188" t="str">
        <f>IF(ISERROR(VLOOKUP(C340,Base!$C$2:$C$34,1,FALSE)),"error",LOOKUP(C340,Base!$C$2:$C$34,Base!$H$2:$H$34))</f>
        <v>Fortalecer la gobernanza y gobernabilidad de la Institución, orientando los procesos de gestión hacia el incremento de las capacidades institucionales y la consolidación del clima organizacional</v>
      </c>
      <c r="I340" s="150" t="s">
        <v>206</v>
      </c>
      <c r="J340" s="75" t="s">
        <v>263</v>
      </c>
      <c r="K340" s="222" t="s">
        <v>73</v>
      </c>
      <c r="L340" s="181" t="s">
        <v>1751</v>
      </c>
      <c r="M340" s="76" t="s">
        <v>955</v>
      </c>
      <c r="N340" s="76" t="s">
        <v>955</v>
      </c>
      <c r="O340" s="76" t="s">
        <v>581</v>
      </c>
      <c r="P340" s="76" t="s">
        <v>582</v>
      </c>
      <c r="Q340" s="76" t="s">
        <v>583</v>
      </c>
      <c r="R340" s="76" t="s">
        <v>581</v>
      </c>
      <c r="S340" s="39"/>
      <c r="T340" s="39"/>
      <c r="U340" s="181" t="s">
        <v>1758</v>
      </c>
      <c r="V340" s="77" t="s">
        <v>135</v>
      </c>
      <c r="W340" s="184">
        <v>100</v>
      </c>
      <c r="X340" s="185"/>
      <c r="Y340" s="184">
        <v>1</v>
      </c>
      <c r="Z340" s="185">
        <v>100</v>
      </c>
      <c r="AA340" s="184">
        <v>100</v>
      </c>
      <c r="AB340" s="185" t="s">
        <v>1456</v>
      </c>
      <c r="AC340" s="184">
        <v>0</v>
      </c>
      <c r="AD340" s="185" t="s">
        <v>1747</v>
      </c>
      <c r="AE340" s="184">
        <v>43488</v>
      </c>
      <c r="AF340" s="185" t="s">
        <v>1558</v>
      </c>
      <c r="AG340" s="184" t="s">
        <v>1219</v>
      </c>
      <c r="AH340" s="185"/>
      <c r="AI340" s="184"/>
      <c r="AJ340" s="200">
        <v>100</v>
      </c>
      <c r="AK340" s="200">
        <v>100</v>
      </c>
      <c r="AL340" s="196" t="s">
        <v>1396</v>
      </c>
      <c r="AM340" s="199">
        <v>0</v>
      </c>
      <c r="AN340" s="198" t="str">
        <f t="shared" si="3"/>
        <v xml:space="preserve">Felicitaciones </v>
      </c>
      <c r="AO340" s="201">
        <f t="shared" ca="1" si="13"/>
        <v>43700</v>
      </c>
      <c r="AP340" s="227"/>
      <c r="AQ340" s="199" t="s">
        <v>1219</v>
      </c>
      <c r="AR340" s="242"/>
      <c r="AS340" s="242"/>
      <c r="AT340" s="242"/>
      <c r="AU340" s="242"/>
      <c r="AV340" s="242"/>
    </row>
    <row r="341" spans="1:48" s="241" customFormat="1" ht="30" customHeight="1" x14ac:dyDescent="0.25">
      <c r="A341" s="151">
        <f t="shared" si="24"/>
        <v>330</v>
      </c>
      <c r="B341" s="222" t="s">
        <v>386</v>
      </c>
      <c r="C341" s="222" t="s">
        <v>45</v>
      </c>
      <c r="D341" s="188" t="str">
        <f>IF(ISERROR(VLOOKUP(C341,Base!$C$2:$C$34,1,FALSE)),"error",LOOKUP(C341,Base!$C$2:$C$34,Base!$D$2:$D$34))</f>
        <v>Gestión del Conocimiento</v>
      </c>
      <c r="E341" s="188" t="str">
        <f>IF(ISERROR(VLOOKUP(C341,Base!$C$2:$C$34,1,FALSE)),"error",LOOKUP(C341,Base!$C$2:$C$34,Base!$E$2:$E$34))</f>
        <v xml:space="preserve"> Integridad</v>
      </c>
      <c r="F341" s="188" t="str">
        <f>IF(ISERROR(VLOOKUP(C341,Base!$C$2:$C$34,1,FALSE)),"error",LOOKUP(C341,Base!$C$2:$C$34,Base!$F$2:$F$34))</f>
        <v xml:space="preserve">Plan de Acción </v>
      </c>
      <c r="G341" s="188" t="str">
        <f>IF(ISERROR(VLOOKUP(C341,Base!$C$2:$C$34,1,FALSE)),"error",LOOKUP(C341,Base!$C$2:$C$34,Base!$G$2:$G$34))</f>
        <v>GC-Mejoramiento constante del sistema integrado de gestión</v>
      </c>
      <c r="H341" s="188" t="str">
        <f>IF(ISERROR(VLOOKUP(C341,Base!$C$2:$C$34,1,FALSE)),"error",LOOKUP(C341,Base!$C$2:$C$34,Base!$H$2:$H$34))</f>
        <v>Fortalecer la gobernanza y gobernabilidad de la Institución, orientando los procesos de gestión hacia el incremento de las capacidades institucionales y la consolidación del clima organizacional</v>
      </c>
      <c r="I341" s="150" t="s">
        <v>206</v>
      </c>
      <c r="J341" s="75" t="s">
        <v>263</v>
      </c>
      <c r="K341" s="222" t="s">
        <v>73</v>
      </c>
      <c r="L341" s="181" t="s">
        <v>1752</v>
      </c>
      <c r="M341" s="76" t="s">
        <v>955</v>
      </c>
      <c r="N341" s="76" t="s">
        <v>955</v>
      </c>
      <c r="O341" s="76" t="s">
        <v>581</v>
      </c>
      <c r="P341" s="76" t="s">
        <v>582</v>
      </c>
      <c r="Q341" s="76" t="s">
        <v>583</v>
      </c>
      <c r="R341" s="76" t="s">
        <v>581</v>
      </c>
      <c r="S341" s="39"/>
      <c r="T341" s="39"/>
      <c r="U341" s="181" t="s">
        <v>1759</v>
      </c>
      <c r="V341" s="77" t="s">
        <v>135</v>
      </c>
      <c r="W341" s="184">
        <v>70</v>
      </c>
      <c r="X341" s="185"/>
      <c r="Y341" s="184">
        <v>1</v>
      </c>
      <c r="Z341" s="185">
        <v>100</v>
      </c>
      <c r="AA341" s="184">
        <v>100</v>
      </c>
      <c r="AB341" s="185" t="s">
        <v>1456</v>
      </c>
      <c r="AC341" s="184">
        <v>0</v>
      </c>
      <c r="AD341" s="185" t="s">
        <v>1747</v>
      </c>
      <c r="AE341" s="184">
        <v>43488</v>
      </c>
      <c r="AF341" s="185" t="s">
        <v>1558</v>
      </c>
      <c r="AG341" s="184" t="s">
        <v>1219</v>
      </c>
      <c r="AH341" s="185"/>
      <c r="AI341" s="184"/>
      <c r="AJ341" s="200">
        <v>100</v>
      </c>
      <c r="AK341" s="200">
        <v>100</v>
      </c>
      <c r="AL341" s="196" t="s">
        <v>1396</v>
      </c>
      <c r="AM341" s="199">
        <v>0</v>
      </c>
      <c r="AN341" s="198" t="str">
        <f t="shared" si="3"/>
        <v xml:space="preserve">Felicitaciones </v>
      </c>
      <c r="AO341" s="201">
        <f t="shared" ca="1" si="13"/>
        <v>43700</v>
      </c>
      <c r="AP341" s="227"/>
      <c r="AQ341" s="199" t="s">
        <v>1219</v>
      </c>
      <c r="AR341" s="242"/>
      <c r="AS341" s="242"/>
      <c r="AT341" s="242"/>
      <c r="AU341" s="242"/>
      <c r="AV341" s="242"/>
    </row>
    <row r="342" spans="1:48" s="241" customFormat="1" ht="30.75" customHeight="1" x14ac:dyDescent="0.25">
      <c r="A342" s="151">
        <f t="shared" si="24"/>
        <v>331</v>
      </c>
      <c r="B342" s="222" t="s">
        <v>386</v>
      </c>
      <c r="C342" s="222" t="s">
        <v>45</v>
      </c>
      <c r="D342" s="188" t="str">
        <f>IF(ISERROR(VLOOKUP(C342,Base!$C$2:$C$34,1,FALSE)),"error",LOOKUP(C342,Base!$C$2:$C$34,Base!$D$2:$D$34))</f>
        <v>Gestión del Conocimiento</v>
      </c>
      <c r="E342" s="188" t="str">
        <f>IF(ISERROR(VLOOKUP(C342,Base!$C$2:$C$34,1,FALSE)),"error",LOOKUP(C342,Base!$C$2:$C$34,Base!$E$2:$E$34))</f>
        <v xml:space="preserve"> Integridad</v>
      </c>
      <c r="F342" s="188" t="str">
        <f>IF(ISERROR(VLOOKUP(C342,Base!$C$2:$C$34,1,FALSE)),"error",LOOKUP(C342,Base!$C$2:$C$34,Base!$F$2:$F$34))</f>
        <v xml:space="preserve">Plan de Acción </v>
      </c>
      <c r="G342" s="188" t="str">
        <f>IF(ISERROR(VLOOKUP(C342,Base!$C$2:$C$34,1,FALSE)),"error",LOOKUP(C342,Base!$C$2:$C$34,Base!$G$2:$G$34))</f>
        <v>GC-Mejoramiento constante del sistema integrado de gestión</v>
      </c>
      <c r="H342" s="188" t="str">
        <f>IF(ISERROR(VLOOKUP(C342,Base!$C$2:$C$34,1,FALSE)),"error",LOOKUP(C342,Base!$C$2:$C$34,Base!$H$2:$H$34))</f>
        <v>Fortalecer la gobernanza y gobernabilidad de la Institución, orientando los procesos de gestión hacia el incremento de las capacidades institucionales y la consolidación del clima organizacional</v>
      </c>
      <c r="I342" s="150" t="s">
        <v>206</v>
      </c>
      <c r="J342" s="75" t="s">
        <v>263</v>
      </c>
      <c r="K342" s="222" t="s">
        <v>73</v>
      </c>
      <c r="L342" s="181" t="s">
        <v>1753</v>
      </c>
      <c r="M342" s="76" t="s">
        <v>955</v>
      </c>
      <c r="N342" s="76" t="s">
        <v>955</v>
      </c>
      <c r="O342" s="76" t="s">
        <v>581</v>
      </c>
      <c r="P342" s="76" t="s">
        <v>582</v>
      </c>
      <c r="Q342" s="76" t="s">
        <v>583</v>
      </c>
      <c r="R342" s="76" t="s">
        <v>581</v>
      </c>
      <c r="S342" s="39"/>
      <c r="T342" s="39"/>
      <c r="U342" s="182" t="s">
        <v>1760</v>
      </c>
      <c r="V342" s="77" t="s">
        <v>382</v>
      </c>
      <c r="W342" s="184">
        <v>1</v>
      </c>
      <c r="X342" s="185"/>
      <c r="Y342" s="184">
        <v>1</v>
      </c>
      <c r="Z342" s="185">
        <v>100</v>
      </c>
      <c r="AA342" s="184">
        <v>100</v>
      </c>
      <c r="AB342" s="185" t="s">
        <v>1456</v>
      </c>
      <c r="AC342" s="184">
        <v>0</v>
      </c>
      <c r="AD342" s="185" t="s">
        <v>1747</v>
      </c>
      <c r="AE342" s="184">
        <v>43488</v>
      </c>
      <c r="AF342" s="185" t="s">
        <v>1558</v>
      </c>
      <c r="AG342" s="184" t="s">
        <v>1219</v>
      </c>
      <c r="AH342" s="185"/>
      <c r="AI342" s="184"/>
      <c r="AJ342" s="200">
        <v>100</v>
      </c>
      <c r="AK342" s="200">
        <v>100</v>
      </c>
      <c r="AL342" s="196" t="s">
        <v>1396</v>
      </c>
      <c r="AM342" s="199">
        <v>0</v>
      </c>
      <c r="AN342" s="198" t="str">
        <f t="shared" si="3"/>
        <v xml:space="preserve">Felicitaciones </v>
      </c>
      <c r="AO342" s="201">
        <f t="shared" ca="1" si="13"/>
        <v>43700</v>
      </c>
      <c r="AP342" s="227"/>
      <c r="AQ342" s="199" t="s">
        <v>1219</v>
      </c>
      <c r="AR342" s="242"/>
      <c r="AS342" s="242"/>
      <c r="AT342" s="242"/>
      <c r="AU342" s="242"/>
      <c r="AV342" s="242"/>
    </row>
    <row r="343" spans="1:48" s="241" customFormat="1" ht="30" customHeight="1" x14ac:dyDescent="0.25">
      <c r="A343" s="151">
        <f t="shared" si="24"/>
        <v>332</v>
      </c>
      <c r="B343" s="222" t="s">
        <v>386</v>
      </c>
      <c r="C343" s="222" t="s">
        <v>45</v>
      </c>
      <c r="D343" s="188" t="str">
        <f>IF(ISERROR(VLOOKUP(C343,Base!$C$2:$C$34,1,FALSE)),"error",LOOKUP(C343,Base!$C$2:$C$34,Base!$D$2:$D$34))</f>
        <v>Gestión del Conocimiento</v>
      </c>
      <c r="E343" s="188" t="str">
        <f>IF(ISERROR(VLOOKUP(C343,Base!$C$2:$C$34,1,FALSE)),"error",LOOKUP(C343,Base!$C$2:$C$34,Base!$E$2:$E$34))</f>
        <v xml:space="preserve"> Integridad</v>
      </c>
      <c r="F343" s="188" t="str">
        <f>IF(ISERROR(VLOOKUP(C343,Base!$C$2:$C$34,1,FALSE)),"error",LOOKUP(C343,Base!$C$2:$C$34,Base!$F$2:$F$34))</f>
        <v xml:space="preserve">Plan de Acción </v>
      </c>
      <c r="G343" s="188" t="str">
        <f>IF(ISERROR(VLOOKUP(C343,Base!$C$2:$C$34,1,FALSE)),"error",LOOKUP(C343,Base!$C$2:$C$34,Base!$G$2:$G$34))</f>
        <v>GC-Mejoramiento constante del sistema integrado de gestión</v>
      </c>
      <c r="H343" s="188" t="str">
        <f>IF(ISERROR(VLOOKUP(C343,Base!$C$2:$C$34,1,FALSE)),"error",LOOKUP(C343,Base!$C$2:$C$34,Base!$H$2:$H$34))</f>
        <v>Fortalecer la gobernanza y gobernabilidad de la Institución, orientando los procesos de gestión hacia el incremento de las capacidades institucionales y la consolidación del clima organizacional</v>
      </c>
      <c r="I343" s="150" t="s">
        <v>206</v>
      </c>
      <c r="J343" s="75" t="s">
        <v>263</v>
      </c>
      <c r="K343" s="222" t="s">
        <v>73</v>
      </c>
      <c r="L343" s="181" t="s">
        <v>1754</v>
      </c>
      <c r="M343" s="76" t="s">
        <v>955</v>
      </c>
      <c r="N343" s="76" t="s">
        <v>955</v>
      </c>
      <c r="O343" s="76" t="s">
        <v>581</v>
      </c>
      <c r="P343" s="76" t="s">
        <v>582</v>
      </c>
      <c r="Q343" s="76" t="s">
        <v>583</v>
      </c>
      <c r="R343" s="76" t="s">
        <v>581</v>
      </c>
      <c r="S343" s="39"/>
      <c r="T343" s="39"/>
      <c r="U343" s="182" t="s">
        <v>1761</v>
      </c>
      <c r="V343" s="77" t="s">
        <v>382</v>
      </c>
      <c r="W343" s="184">
        <v>1</v>
      </c>
      <c r="X343" s="185"/>
      <c r="Y343" s="184">
        <v>1</v>
      </c>
      <c r="Z343" s="185">
        <v>100</v>
      </c>
      <c r="AA343" s="184">
        <v>100</v>
      </c>
      <c r="AB343" s="185" t="s">
        <v>1456</v>
      </c>
      <c r="AC343" s="184">
        <v>0</v>
      </c>
      <c r="AD343" s="185" t="s">
        <v>1747</v>
      </c>
      <c r="AE343" s="184">
        <v>43488</v>
      </c>
      <c r="AF343" s="185" t="s">
        <v>1558</v>
      </c>
      <c r="AG343" s="184" t="s">
        <v>1219</v>
      </c>
      <c r="AH343" s="185"/>
      <c r="AI343" s="184"/>
      <c r="AJ343" s="200">
        <v>100</v>
      </c>
      <c r="AK343" s="200">
        <v>100</v>
      </c>
      <c r="AL343" s="196" t="s">
        <v>1396</v>
      </c>
      <c r="AM343" s="199">
        <v>0</v>
      </c>
      <c r="AN343" s="198" t="str">
        <f t="shared" si="3"/>
        <v xml:space="preserve">Felicitaciones </v>
      </c>
      <c r="AO343" s="201">
        <f t="shared" ca="1" si="13"/>
        <v>43700</v>
      </c>
      <c r="AP343" s="227"/>
      <c r="AQ343" s="199" t="s">
        <v>1219</v>
      </c>
      <c r="AR343" s="242"/>
      <c r="AS343" s="242"/>
      <c r="AT343" s="242"/>
      <c r="AU343" s="242"/>
      <c r="AV343" s="242"/>
    </row>
    <row r="344" spans="1:48" ht="48.75" customHeight="1" x14ac:dyDescent="0.25">
      <c r="A344" s="151">
        <f t="shared" si="24"/>
        <v>333</v>
      </c>
      <c r="B344" s="222" t="s">
        <v>386</v>
      </c>
      <c r="C344" s="222" t="s">
        <v>45</v>
      </c>
      <c r="D344" s="188" t="str">
        <f>IF(ISERROR(VLOOKUP(C344,Base!$C$2:$C$34,1,FALSE)),"error",LOOKUP(C344,Base!$C$2:$C$34,Base!$D$2:$D$34))</f>
        <v>Gestión del Conocimiento</v>
      </c>
      <c r="E344" s="188" t="str">
        <f>IF(ISERROR(VLOOKUP(C344,Base!$C$2:$C$34,1,FALSE)),"error",LOOKUP(C344,Base!$C$2:$C$34,Base!$E$2:$E$34))</f>
        <v xml:space="preserve"> Integridad</v>
      </c>
      <c r="F344" s="188" t="str">
        <f>IF(ISERROR(VLOOKUP(C344,Base!$C$2:$C$34,1,FALSE)),"error",LOOKUP(C344,Base!$C$2:$C$34,Base!$F$2:$F$34))</f>
        <v xml:space="preserve">Plan de Acción </v>
      </c>
      <c r="G344" s="188" t="str">
        <f>IF(ISERROR(VLOOKUP(C344,Base!$C$2:$C$34,1,FALSE)),"error",LOOKUP(C344,Base!$C$2:$C$34,Base!$G$2:$G$34))</f>
        <v>GC-Mejoramiento constante del sistema integrado de gestión</v>
      </c>
      <c r="H344" s="188" t="str">
        <f>IF(ISERROR(VLOOKUP(C344,Base!$C$2:$C$34,1,FALSE)),"error",LOOKUP(C344,Base!$C$2:$C$34,Base!$H$2:$H$34))</f>
        <v>Fortalecer la gobernanza y gobernabilidad de la Institución, orientando los procesos de gestión hacia el incremento de las capacidades institucionales y la consolidación del clima organizacional</v>
      </c>
      <c r="I344" s="150" t="s">
        <v>206</v>
      </c>
      <c r="J344" s="75" t="s">
        <v>263</v>
      </c>
      <c r="K344" s="222" t="s">
        <v>73</v>
      </c>
      <c r="L344" s="181" t="s">
        <v>1763</v>
      </c>
      <c r="M344" s="76" t="s">
        <v>579</v>
      </c>
      <c r="N344" s="76" t="s">
        <v>580</v>
      </c>
      <c r="O344" s="76" t="s">
        <v>581</v>
      </c>
      <c r="P344" s="76" t="s">
        <v>582</v>
      </c>
      <c r="Q344" s="76" t="s">
        <v>583</v>
      </c>
      <c r="R344" s="76" t="s">
        <v>581</v>
      </c>
      <c r="S344" s="182" t="s">
        <v>1762</v>
      </c>
      <c r="T344" s="77" t="s">
        <v>382</v>
      </c>
      <c r="U344" s="182" t="s">
        <v>1762</v>
      </c>
      <c r="V344" s="77" t="s">
        <v>382</v>
      </c>
      <c r="W344" s="184">
        <v>1</v>
      </c>
      <c r="X344" s="185"/>
      <c r="Y344" s="184"/>
      <c r="Z344" s="185"/>
      <c r="AA344" s="184"/>
      <c r="AB344" s="185"/>
      <c r="AC344" s="184"/>
      <c r="AD344" s="185"/>
      <c r="AE344" s="184"/>
      <c r="AF344" s="185"/>
      <c r="AG344" s="184"/>
      <c r="AH344" s="185"/>
      <c r="AI344" s="184"/>
      <c r="AJ344" s="200">
        <v>100</v>
      </c>
      <c r="AK344" s="200">
        <v>100</v>
      </c>
      <c r="AL344" s="196" t="s">
        <v>1396</v>
      </c>
      <c r="AM344" s="199">
        <v>0</v>
      </c>
      <c r="AN344" s="198" t="str">
        <f t="shared" si="3"/>
        <v xml:space="preserve">Felicitaciones </v>
      </c>
      <c r="AO344" s="201">
        <f t="shared" ca="1" si="13"/>
        <v>43700</v>
      </c>
      <c r="AP344" s="227"/>
      <c r="AQ344" s="199" t="s">
        <v>1219</v>
      </c>
    </row>
    <row r="345" spans="1:48" ht="45" x14ac:dyDescent="0.25">
      <c r="A345" s="151">
        <f t="shared" si="24"/>
        <v>334</v>
      </c>
      <c r="B345" s="150" t="s">
        <v>388</v>
      </c>
      <c r="C345" s="150" t="s">
        <v>45</v>
      </c>
      <c r="D345" s="188" t="str">
        <f>IF(ISERROR(VLOOKUP(C345,Base!$C$2:$C$34,1,FALSE)),"error",LOOKUP(C345,Base!$C$2:$C$34,Base!$D$2:$D$34))</f>
        <v>Gestión del Conocimiento</v>
      </c>
      <c r="E345" s="188" t="str">
        <f>IF(ISERROR(VLOOKUP(C345,Base!$C$2:$C$34,1,FALSE)),"error",LOOKUP(C345,Base!$C$2:$C$34,Base!$E$2:$E$34))</f>
        <v xml:space="preserve"> Integridad</v>
      </c>
      <c r="F345" s="188" t="str">
        <f>IF(ISERROR(VLOOKUP(C345,Base!$C$2:$C$34,1,FALSE)),"error",LOOKUP(C345,Base!$C$2:$C$34,Base!$F$2:$F$34))</f>
        <v xml:space="preserve">Plan de Acción </v>
      </c>
      <c r="G345" s="188" t="str">
        <f>IF(ISERROR(VLOOKUP(C345,Base!$C$2:$C$34,1,FALSE)),"error",LOOKUP(C345,Base!$C$2:$C$34,Base!$G$2:$G$34))</f>
        <v>GC-Mejoramiento constante del sistema integrado de gestión</v>
      </c>
      <c r="H345" s="188" t="str">
        <f>IF(ISERROR(VLOOKUP(C345,Base!$C$2:$C$34,1,FALSE)),"error",LOOKUP(C345,Base!$C$2:$C$34,Base!$H$2:$H$34))</f>
        <v>Fortalecer la gobernanza y gobernabilidad de la Institución, orientando los procesos de gestión hacia el incremento de las capacidades institucionales y la consolidación del clima organizacional</v>
      </c>
      <c r="I345" s="150" t="s">
        <v>213</v>
      </c>
      <c r="J345" s="75" t="s">
        <v>301</v>
      </c>
      <c r="K345" s="150" t="s">
        <v>73</v>
      </c>
      <c r="L345" s="222" t="s">
        <v>1277</v>
      </c>
      <c r="M345" s="76" t="s">
        <v>955</v>
      </c>
      <c r="N345" s="76" t="s">
        <v>955</v>
      </c>
      <c r="O345" s="76" t="s">
        <v>581</v>
      </c>
      <c r="P345" s="76" t="s">
        <v>582</v>
      </c>
      <c r="Q345" s="76" t="s">
        <v>583</v>
      </c>
      <c r="R345" s="76" t="s">
        <v>581</v>
      </c>
      <c r="U345" s="78" t="s">
        <v>1280</v>
      </c>
      <c r="V345" s="77" t="s">
        <v>135</v>
      </c>
      <c r="W345" s="184">
        <v>60</v>
      </c>
      <c r="X345" s="185"/>
      <c r="Y345" s="182" t="s">
        <v>371</v>
      </c>
      <c r="Z345" s="183"/>
      <c r="AA345" s="184"/>
      <c r="AB345" s="184"/>
      <c r="AC345" s="183"/>
      <c r="AD345" s="184"/>
      <c r="AE345" s="185"/>
      <c r="AF345" s="184"/>
      <c r="AG345" s="184"/>
      <c r="AH345" s="185"/>
      <c r="AI345" s="184">
        <v>60</v>
      </c>
      <c r="AJ345" s="200">
        <v>90</v>
      </c>
      <c r="AK345" s="200">
        <v>100</v>
      </c>
      <c r="AL345" s="196" t="s">
        <v>1387</v>
      </c>
      <c r="AM345" s="199">
        <v>0</v>
      </c>
      <c r="AN345" s="198" t="str">
        <f t="shared" ref="AN345:AN347" si="26">IF(AM345="","",IF(AM345&lt;=0,"Felicitaciones ",IF(AM345&lt;=15,"Retraso Moderado",IF(AM345&gt;15,"Justifique el Retraso",))))</f>
        <v xml:space="preserve">Felicitaciones </v>
      </c>
      <c r="AO345" s="201">
        <f t="shared" ref="AO345:AO365" ca="1" si="27">TODAY()</f>
        <v>43700</v>
      </c>
      <c r="AP345" s="227" t="s">
        <v>1447</v>
      </c>
      <c r="AQ345" s="199" t="s">
        <v>1219</v>
      </c>
    </row>
    <row r="346" spans="1:48" ht="45" x14ac:dyDescent="0.25">
      <c r="A346" s="151">
        <f t="shared" si="24"/>
        <v>335</v>
      </c>
      <c r="B346" s="150" t="s">
        <v>388</v>
      </c>
      <c r="C346" s="150" t="s">
        <v>45</v>
      </c>
      <c r="D346" s="188" t="str">
        <f>IF(ISERROR(VLOOKUP(C346,Base!$C$2:$C$34,1,FALSE)),"error",LOOKUP(C346,Base!$C$2:$C$34,Base!$D$2:$D$34))</f>
        <v>Gestión del Conocimiento</v>
      </c>
      <c r="E346" s="188" t="str">
        <f>IF(ISERROR(VLOOKUP(C346,Base!$C$2:$C$34,1,FALSE)),"error",LOOKUP(C346,Base!$C$2:$C$34,Base!$E$2:$E$34))</f>
        <v xml:space="preserve"> Integridad</v>
      </c>
      <c r="F346" s="188" t="str">
        <f>IF(ISERROR(VLOOKUP(C346,Base!$C$2:$C$34,1,FALSE)),"error",LOOKUP(C346,Base!$C$2:$C$34,Base!$F$2:$F$34))</f>
        <v xml:space="preserve">Plan de Acción </v>
      </c>
      <c r="G346" s="188" t="str">
        <f>IF(ISERROR(VLOOKUP(C346,Base!$C$2:$C$34,1,FALSE)),"error",LOOKUP(C346,Base!$C$2:$C$34,Base!$G$2:$G$34))</f>
        <v>GC-Mejoramiento constante del sistema integrado de gestión</v>
      </c>
      <c r="H346" s="188" t="str">
        <f>IF(ISERROR(VLOOKUP(C346,Base!$C$2:$C$34,1,FALSE)),"error",LOOKUP(C346,Base!$C$2:$C$34,Base!$H$2:$H$34))</f>
        <v>Fortalecer la gobernanza y gobernabilidad de la Institución, orientando los procesos de gestión hacia el incremento de las capacidades institucionales y la consolidación del clima organizacional</v>
      </c>
      <c r="I346" s="150" t="s">
        <v>213</v>
      </c>
      <c r="J346" s="75" t="s">
        <v>301</v>
      </c>
      <c r="K346" s="150" t="s">
        <v>73</v>
      </c>
      <c r="L346" s="222" t="s">
        <v>1278</v>
      </c>
      <c r="M346" s="76" t="s">
        <v>955</v>
      </c>
      <c r="N346" s="76" t="s">
        <v>955</v>
      </c>
      <c r="O346" s="76" t="s">
        <v>581</v>
      </c>
      <c r="P346" s="76" t="s">
        <v>582</v>
      </c>
      <c r="Q346" s="76" t="s">
        <v>583</v>
      </c>
      <c r="R346" s="76" t="s">
        <v>581</v>
      </c>
      <c r="U346" s="78" t="s">
        <v>1281</v>
      </c>
      <c r="V346" s="77" t="s">
        <v>135</v>
      </c>
      <c r="W346" s="184">
        <v>60</v>
      </c>
      <c r="X346" s="185"/>
      <c r="Y346" s="182" t="s">
        <v>371</v>
      </c>
      <c r="Z346" s="183"/>
      <c r="AA346" s="184"/>
      <c r="AB346" s="184"/>
      <c r="AC346" s="183"/>
      <c r="AD346" s="184"/>
      <c r="AE346" s="185"/>
      <c r="AF346" s="184"/>
      <c r="AG346" s="184"/>
      <c r="AH346" s="185"/>
      <c r="AI346" s="184">
        <v>60</v>
      </c>
      <c r="AJ346" s="200">
        <v>90</v>
      </c>
      <c r="AK346" s="200">
        <v>100</v>
      </c>
      <c r="AL346" s="196" t="s">
        <v>1387</v>
      </c>
      <c r="AM346" s="199">
        <v>0</v>
      </c>
      <c r="AN346" s="198" t="str">
        <f t="shared" si="26"/>
        <v xml:space="preserve">Felicitaciones </v>
      </c>
      <c r="AO346" s="201">
        <f t="shared" ca="1" si="27"/>
        <v>43700</v>
      </c>
      <c r="AP346" s="227" t="s">
        <v>1448</v>
      </c>
      <c r="AQ346" s="199" t="s">
        <v>1219</v>
      </c>
    </row>
    <row r="347" spans="1:48" ht="45" x14ac:dyDescent="0.25">
      <c r="A347" s="151">
        <f t="shared" si="24"/>
        <v>336</v>
      </c>
      <c r="B347" s="150" t="s">
        <v>388</v>
      </c>
      <c r="C347" s="150" t="s">
        <v>45</v>
      </c>
      <c r="D347" s="188" t="str">
        <f>IF(ISERROR(VLOOKUP(C347,Base!$C$2:$C$34,1,FALSE)),"error",LOOKUP(C347,Base!$C$2:$C$34,Base!$D$2:$D$34))</f>
        <v>Gestión del Conocimiento</v>
      </c>
      <c r="E347" s="188" t="str">
        <f>IF(ISERROR(VLOOKUP(C347,Base!$C$2:$C$34,1,FALSE)),"error",LOOKUP(C347,Base!$C$2:$C$34,Base!$E$2:$E$34))</f>
        <v xml:space="preserve"> Integridad</v>
      </c>
      <c r="F347" s="188" t="str">
        <f>IF(ISERROR(VLOOKUP(C347,Base!$C$2:$C$34,1,FALSE)),"error",LOOKUP(C347,Base!$C$2:$C$34,Base!$F$2:$F$34))</f>
        <v xml:space="preserve">Plan de Acción </v>
      </c>
      <c r="G347" s="188" t="str">
        <f>IF(ISERROR(VLOOKUP(C347,Base!$C$2:$C$34,1,FALSE)),"error",LOOKUP(C347,Base!$C$2:$C$34,Base!$G$2:$G$34))</f>
        <v>GC-Mejoramiento constante del sistema integrado de gestión</v>
      </c>
      <c r="H347" s="188" t="str">
        <f>IF(ISERROR(VLOOKUP(C347,Base!$C$2:$C$34,1,FALSE)),"error",LOOKUP(C347,Base!$C$2:$C$34,Base!$H$2:$H$34))</f>
        <v>Fortalecer la gobernanza y gobernabilidad de la Institución, orientando los procesos de gestión hacia el incremento de las capacidades institucionales y la consolidación del clima organizacional</v>
      </c>
      <c r="I347" s="150" t="s">
        <v>213</v>
      </c>
      <c r="J347" s="75" t="s">
        <v>301</v>
      </c>
      <c r="K347" s="150" t="s">
        <v>73</v>
      </c>
      <c r="L347" s="222" t="s">
        <v>1279</v>
      </c>
      <c r="M347" s="76" t="s">
        <v>955</v>
      </c>
      <c r="N347" s="76" t="s">
        <v>955</v>
      </c>
      <c r="O347" s="76" t="s">
        <v>581</v>
      </c>
      <c r="P347" s="76" t="s">
        <v>582</v>
      </c>
      <c r="Q347" s="76" t="s">
        <v>583</v>
      </c>
      <c r="R347" s="76" t="s">
        <v>581</v>
      </c>
      <c r="U347" s="78" t="s">
        <v>1282</v>
      </c>
      <c r="V347" s="77" t="s">
        <v>135</v>
      </c>
      <c r="W347" s="184">
        <v>80</v>
      </c>
      <c r="X347" s="185"/>
      <c r="Y347" s="182" t="s">
        <v>371</v>
      </c>
      <c r="Z347" s="183"/>
      <c r="AA347" s="184"/>
      <c r="AB347" s="184"/>
      <c r="AC347" s="183"/>
      <c r="AD347" s="184"/>
      <c r="AE347" s="185"/>
      <c r="AF347" s="184"/>
      <c r="AG347" s="184"/>
      <c r="AH347" s="185"/>
      <c r="AI347" s="184">
        <v>80</v>
      </c>
      <c r="AJ347" s="200">
        <v>100</v>
      </c>
      <c r="AK347" s="200">
        <v>100</v>
      </c>
      <c r="AL347" s="196" t="s">
        <v>1387</v>
      </c>
      <c r="AM347" s="199">
        <v>0</v>
      </c>
      <c r="AN347" s="198" t="str">
        <f t="shared" si="26"/>
        <v xml:space="preserve">Felicitaciones </v>
      </c>
      <c r="AO347" s="201">
        <f t="shared" ca="1" si="27"/>
        <v>43700</v>
      </c>
      <c r="AP347" s="227" t="s">
        <v>1449</v>
      </c>
      <c r="AQ347" s="199" t="s">
        <v>1219</v>
      </c>
    </row>
    <row r="348" spans="1:48" ht="45" x14ac:dyDescent="0.25">
      <c r="A348" s="151">
        <f t="shared" si="24"/>
        <v>337</v>
      </c>
      <c r="B348" s="150" t="s">
        <v>389</v>
      </c>
      <c r="C348" s="150" t="s">
        <v>35</v>
      </c>
      <c r="D348" s="188" t="str">
        <f>IF(ISERROR(VLOOKUP(C348,Base!$C$2:$C$34,1,FALSE)),"error",LOOKUP(C348,Base!$C$2:$C$34,Base!$D$2:$D$34))</f>
        <v>Control Interno</v>
      </c>
      <c r="E348" s="188" t="str">
        <f>IF(ISERROR(VLOOKUP(C348,Base!$C$2:$C$34,1,FALSE)),"error",LOOKUP(C348,Base!$C$2:$C$34,Base!$E$2:$E$34))</f>
        <v>Control Interno</v>
      </c>
      <c r="F348" s="188" t="str">
        <f>IF(ISERROR(VLOOKUP(C348,Base!$C$2:$C$34,1,FALSE)),"error",LOOKUP(C348,Base!$C$2:$C$34,Base!$F$2:$F$34))</f>
        <v xml:space="preserve">Plan de Acción </v>
      </c>
      <c r="G348" s="188" t="str">
        <f>IF(ISERROR(VLOOKUP(C348,Base!$C$2:$C$34,1,FALSE)),"error",LOOKUP(C348,Base!$C$2:$C$34,Base!$G$2:$G$34))</f>
        <v>IG-Consolidación del direccionamiento institucional / GE-Retroalimentación institucional permanente</v>
      </c>
      <c r="H348" s="188" t="str">
        <f>IF(ISERROR(VLOOKUP(C348,Base!$C$2:$C$34,1,FALSE)),"error",LOOKUP(C348,Base!$C$2:$C$34,Base!$H$2:$H$34))</f>
        <v>Fortalecer la gobernanza y gobernabilidad de la Institución, orientando los procesos de gestión hacia el incremento de las capacidades institucionales y la consolidación del clima organizacional</v>
      </c>
      <c r="I348" s="150" t="s">
        <v>214</v>
      </c>
      <c r="J348" s="75" t="s">
        <v>304</v>
      </c>
      <c r="K348" s="150" t="s">
        <v>73</v>
      </c>
      <c r="L348" s="181" t="s">
        <v>666</v>
      </c>
      <c r="M348" s="182" t="s">
        <v>579</v>
      </c>
      <c r="N348" s="182" t="s">
        <v>580</v>
      </c>
      <c r="O348" s="182" t="s">
        <v>581</v>
      </c>
      <c r="P348" s="182" t="s">
        <v>667</v>
      </c>
      <c r="Q348" s="182" t="s">
        <v>583</v>
      </c>
      <c r="R348" s="182" t="s">
        <v>581</v>
      </c>
      <c r="S348" s="182"/>
      <c r="T348" s="182"/>
      <c r="U348" s="182" t="s">
        <v>668</v>
      </c>
      <c r="V348" s="77" t="s">
        <v>382</v>
      </c>
      <c r="W348" s="184">
        <v>1</v>
      </c>
      <c r="X348" s="182"/>
      <c r="Y348" s="182" t="s">
        <v>348</v>
      </c>
      <c r="Z348" s="183"/>
      <c r="AA348" s="184"/>
      <c r="AB348" s="184"/>
      <c r="AC348" s="183"/>
      <c r="AD348" s="184"/>
      <c r="AE348" s="185"/>
      <c r="AF348" s="184"/>
      <c r="AG348" s="184"/>
      <c r="AH348" s="182"/>
      <c r="AI348" s="186">
        <v>100</v>
      </c>
      <c r="AJ348" s="200">
        <v>100</v>
      </c>
      <c r="AK348" s="200"/>
      <c r="AL348" s="196" t="s">
        <v>1387</v>
      </c>
      <c r="AM348" s="199">
        <v>0</v>
      </c>
      <c r="AN348" s="198" t="str">
        <f>IF(AM348="","",IF(AM348&lt;=0,"Felicitaciones ",IF(AM348&lt;=15,"Retraso Moderado",IF(AM348&gt;15,"Justifique el Retraso",))))</f>
        <v xml:space="preserve">Felicitaciones </v>
      </c>
      <c r="AO348" s="201">
        <f t="shared" ca="1" si="4"/>
        <v>43700</v>
      </c>
      <c r="AP348" s="186"/>
      <c r="AQ348" s="199" t="s">
        <v>1219</v>
      </c>
    </row>
    <row r="349" spans="1:48" ht="50.1" customHeight="1" x14ac:dyDescent="0.25">
      <c r="A349" s="151">
        <f t="shared" si="24"/>
        <v>338</v>
      </c>
      <c r="B349" s="150" t="s">
        <v>389</v>
      </c>
      <c r="C349" s="150" t="s">
        <v>35</v>
      </c>
      <c r="D349" s="188" t="str">
        <f>IF(ISERROR(VLOOKUP(C349,Base!$C$2:$C$34,1,FALSE)),"error",LOOKUP(C349,Base!$C$2:$C$34,Base!$D$2:$D$34))</f>
        <v>Control Interno</v>
      </c>
      <c r="E349" s="188" t="str">
        <f>IF(ISERROR(VLOOKUP(C349,Base!$C$2:$C$34,1,FALSE)),"error",LOOKUP(C349,Base!$C$2:$C$34,Base!$E$2:$E$34))</f>
        <v>Control Interno</v>
      </c>
      <c r="F349" s="188" t="str">
        <f>IF(ISERROR(VLOOKUP(C349,Base!$C$2:$C$34,1,FALSE)),"error",LOOKUP(C349,Base!$C$2:$C$34,Base!$F$2:$F$34))</f>
        <v xml:space="preserve">Plan de Acción </v>
      </c>
      <c r="G349" s="188" t="str">
        <f>IF(ISERROR(VLOOKUP(C349,Base!$C$2:$C$34,1,FALSE)),"error",LOOKUP(C349,Base!$C$2:$C$34,Base!$G$2:$G$34))</f>
        <v>IG-Consolidación del direccionamiento institucional / GE-Retroalimentación institucional permanente</v>
      </c>
      <c r="H349" s="188" t="str">
        <f>IF(ISERROR(VLOOKUP(C349,Base!$C$2:$C$34,1,FALSE)),"error",LOOKUP(C349,Base!$C$2:$C$34,Base!$H$2:$H$34))</f>
        <v>Fortalecer la gobernanza y gobernabilidad de la Institución, orientando los procesos de gestión hacia el incremento de las capacidades institucionales y la consolidación del clima organizacional</v>
      </c>
      <c r="I349" s="150" t="s">
        <v>214</v>
      </c>
      <c r="J349" s="75" t="s">
        <v>304</v>
      </c>
      <c r="K349" s="150" t="s">
        <v>73</v>
      </c>
      <c r="L349" s="181" t="s">
        <v>669</v>
      </c>
      <c r="M349" s="182" t="s">
        <v>579</v>
      </c>
      <c r="N349" s="182" t="s">
        <v>580</v>
      </c>
      <c r="O349" s="182" t="s">
        <v>581</v>
      </c>
      <c r="P349" s="182" t="s">
        <v>588</v>
      </c>
      <c r="Q349" s="182" t="s">
        <v>579</v>
      </c>
      <c r="R349" s="182" t="s">
        <v>581</v>
      </c>
      <c r="S349" s="182"/>
      <c r="T349" s="182"/>
      <c r="U349" s="182" t="s">
        <v>670</v>
      </c>
      <c r="V349" s="77" t="s">
        <v>382</v>
      </c>
      <c r="W349" s="184">
        <v>1</v>
      </c>
      <c r="X349" s="182"/>
      <c r="Y349" s="182" t="s">
        <v>345</v>
      </c>
      <c r="Z349" s="183"/>
      <c r="AA349" s="184"/>
      <c r="AB349" s="184"/>
      <c r="AC349" s="183"/>
      <c r="AD349" s="184"/>
      <c r="AE349" s="185"/>
      <c r="AF349" s="184"/>
      <c r="AG349" s="184"/>
      <c r="AH349" s="182"/>
      <c r="AI349" s="186">
        <v>100</v>
      </c>
      <c r="AJ349" s="200">
        <v>100</v>
      </c>
      <c r="AK349" s="200"/>
      <c r="AL349" s="196" t="s">
        <v>1387</v>
      </c>
      <c r="AM349" s="199">
        <v>0</v>
      </c>
      <c r="AN349" s="198" t="str">
        <f>IF(AM349="","",IF(AM349&lt;=0,"Felicitaciones ",IF(AM349&lt;=15,"Retraso Moderado",IF(AM349&gt;15,"Justifique el Retraso",))))</f>
        <v xml:space="preserve">Felicitaciones </v>
      </c>
      <c r="AO349" s="201">
        <f t="shared" ca="1" si="4"/>
        <v>43700</v>
      </c>
      <c r="AP349" s="186"/>
      <c r="AQ349" s="199" t="s">
        <v>1219</v>
      </c>
    </row>
    <row r="350" spans="1:48" ht="50.1" customHeight="1" x14ac:dyDescent="0.25">
      <c r="A350" s="151">
        <f t="shared" si="24"/>
        <v>339</v>
      </c>
      <c r="B350" s="150" t="s">
        <v>389</v>
      </c>
      <c r="C350" s="150" t="s">
        <v>35</v>
      </c>
      <c r="D350" s="188" t="str">
        <f>IF(ISERROR(VLOOKUP(C350,Base!$C$2:$C$34,1,FALSE)),"error",LOOKUP(C350,Base!$C$2:$C$34,Base!$D$2:$D$34))</f>
        <v>Control Interno</v>
      </c>
      <c r="E350" s="188" t="str">
        <f>IF(ISERROR(VLOOKUP(C350,Base!$C$2:$C$34,1,FALSE)),"error",LOOKUP(C350,Base!$C$2:$C$34,Base!$E$2:$E$34))</f>
        <v>Control Interno</v>
      </c>
      <c r="F350" s="188" t="str">
        <f>IF(ISERROR(VLOOKUP(C350,Base!$C$2:$C$34,1,FALSE)),"error",LOOKUP(C350,Base!$C$2:$C$34,Base!$F$2:$F$34))</f>
        <v xml:space="preserve">Plan de Acción </v>
      </c>
      <c r="G350" s="188" t="str">
        <f>IF(ISERROR(VLOOKUP(C350,Base!$C$2:$C$34,1,FALSE)),"error",LOOKUP(C350,Base!$C$2:$C$34,Base!$G$2:$G$34))</f>
        <v>IG-Consolidación del direccionamiento institucional / GE-Retroalimentación institucional permanente</v>
      </c>
      <c r="H350" s="188" t="str">
        <f>IF(ISERROR(VLOOKUP(C350,Base!$C$2:$C$34,1,FALSE)),"error",LOOKUP(C350,Base!$C$2:$C$34,Base!$H$2:$H$34))</f>
        <v>Fortalecer la gobernanza y gobernabilidad de la Institución, orientando los procesos de gestión hacia el incremento de las capacidades institucionales y la consolidación del clima organizacional</v>
      </c>
      <c r="I350" s="150" t="s">
        <v>214</v>
      </c>
      <c r="J350" s="75" t="s">
        <v>304</v>
      </c>
      <c r="K350" s="150" t="s">
        <v>73</v>
      </c>
      <c r="L350" s="181" t="s">
        <v>671</v>
      </c>
      <c r="M350" s="182" t="s">
        <v>579</v>
      </c>
      <c r="N350" s="182" t="s">
        <v>580</v>
      </c>
      <c r="O350" s="182" t="s">
        <v>581</v>
      </c>
      <c r="P350" s="182" t="s">
        <v>582</v>
      </c>
      <c r="Q350" s="182" t="s">
        <v>583</v>
      </c>
      <c r="R350" s="182" t="s">
        <v>581</v>
      </c>
      <c r="S350" s="182"/>
      <c r="T350" s="182"/>
      <c r="U350" s="182" t="s">
        <v>672</v>
      </c>
      <c r="V350" s="77" t="s">
        <v>382</v>
      </c>
      <c r="W350" s="184">
        <v>30</v>
      </c>
      <c r="X350" s="182"/>
      <c r="Y350" s="182" t="s">
        <v>345</v>
      </c>
      <c r="Z350" s="183"/>
      <c r="AA350" s="184"/>
      <c r="AB350" s="184"/>
      <c r="AC350" s="183"/>
      <c r="AD350" s="184"/>
      <c r="AE350" s="185"/>
      <c r="AF350" s="184"/>
      <c r="AG350" s="184"/>
      <c r="AH350" s="182"/>
      <c r="AI350" s="186">
        <v>60</v>
      </c>
      <c r="AJ350" s="200">
        <v>90</v>
      </c>
      <c r="AK350" s="200">
        <v>60</v>
      </c>
      <c r="AL350" s="196" t="s">
        <v>1396</v>
      </c>
      <c r="AM350" s="199">
        <v>30</v>
      </c>
      <c r="AN350" s="198" t="str">
        <f>IF(AM350="","",IF(AM350&lt;=0,"Felicitaciones ",IF(AM350&lt;=15,"Retraso Moderado",IF(AM350&gt;15,"Justifique el Retraso",))))</f>
        <v>Justifique el Retraso</v>
      </c>
      <c r="AO350" s="201">
        <f t="shared" ca="1" si="4"/>
        <v>43700</v>
      </c>
      <c r="AP350" s="186"/>
      <c r="AQ350" s="199" t="s">
        <v>1218</v>
      </c>
    </row>
    <row r="351" spans="1:48" ht="50.1" customHeight="1" x14ac:dyDescent="0.25">
      <c r="A351" s="151">
        <f t="shared" si="24"/>
        <v>340</v>
      </c>
      <c r="B351" s="150" t="s">
        <v>389</v>
      </c>
      <c r="C351" s="150" t="s">
        <v>35</v>
      </c>
      <c r="D351" s="188" t="str">
        <f>IF(ISERROR(VLOOKUP(C351,Base!$C$2:$C$34,1,FALSE)),"error",LOOKUP(C351,Base!$C$2:$C$34,Base!$D$2:$D$34))</f>
        <v>Control Interno</v>
      </c>
      <c r="E351" s="188" t="str">
        <f>IF(ISERROR(VLOOKUP(C351,Base!$C$2:$C$34,1,FALSE)),"error",LOOKUP(C351,Base!$C$2:$C$34,Base!$E$2:$E$34))</f>
        <v>Control Interno</v>
      </c>
      <c r="F351" s="188" t="str">
        <f>IF(ISERROR(VLOOKUP(C351,Base!$C$2:$C$34,1,FALSE)),"error",LOOKUP(C351,Base!$C$2:$C$34,Base!$F$2:$F$34))</f>
        <v xml:space="preserve">Plan de Acción </v>
      </c>
      <c r="G351" s="188" t="str">
        <f>IF(ISERROR(VLOOKUP(C351,Base!$C$2:$C$34,1,FALSE)),"error",LOOKUP(C351,Base!$C$2:$C$34,Base!$G$2:$G$34))</f>
        <v>IG-Consolidación del direccionamiento institucional / GE-Retroalimentación institucional permanente</v>
      </c>
      <c r="H351" s="188" t="str">
        <f>IF(ISERROR(VLOOKUP(C351,Base!$C$2:$C$34,1,FALSE)),"error",LOOKUP(C351,Base!$C$2:$C$34,Base!$H$2:$H$34))</f>
        <v>Fortalecer la gobernanza y gobernabilidad de la Institución, orientando los procesos de gestión hacia el incremento de las capacidades institucionales y la consolidación del clima organizacional</v>
      </c>
      <c r="I351" s="150" t="s">
        <v>214</v>
      </c>
      <c r="J351" s="75" t="s">
        <v>304</v>
      </c>
      <c r="K351" s="150" t="s">
        <v>73</v>
      </c>
      <c r="L351" s="181" t="s">
        <v>673</v>
      </c>
      <c r="M351" s="182" t="s">
        <v>579</v>
      </c>
      <c r="N351" s="182" t="s">
        <v>580</v>
      </c>
      <c r="O351" s="182" t="s">
        <v>581</v>
      </c>
      <c r="P351" s="182" t="s">
        <v>582</v>
      </c>
      <c r="Q351" s="182" t="s">
        <v>583</v>
      </c>
      <c r="R351" s="182" t="s">
        <v>581</v>
      </c>
      <c r="S351" s="182"/>
      <c r="T351" s="182"/>
      <c r="U351" s="182" t="s">
        <v>674</v>
      </c>
      <c r="V351" s="77" t="s">
        <v>382</v>
      </c>
      <c r="W351" s="184" t="s">
        <v>675</v>
      </c>
      <c r="X351" s="182"/>
      <c r="Y351" s="182" t="s">
        <v>346</v>
      </c>
      <c r="Z351" s="183"/>
      <c r="AA351" s="184"/>
      <c r="AB351" s="184"/>
      <c r="AC351" s="183"/>
      <c r="AD351" s="184"/>
      <c r="AE351" s="185"/>
      <c r="AF351" s="184"/>
      <c r="AG351" s="184"/>
      <c r="AH351" s="182"/>
      <c r="AI351" s="186">
        <v>15</v>
      </c>
      <c r="AJ351" s="200">
        <v>90</v>
      </c>
      <c r="AK351" s="200">
        <v>50</v>
      </c>
      <c r="AL351" s="196" t="s">
        <v>1396</v>
      </c>
      <c r="AM351" s="199">
        <v>30</v>
      </c>
      <c r="AN351" s="198" t="str">
        <f>IF(AM351="","",IF(AM351&lt;=0,"Felicitaciones ",IF(AM351&lt;=15,"Retraso Moderado",IF(AM351&gt;15,"Justifique el Retraso",))))</f>
        <v>Justifique el Retraso</v>
      </c>
      <c r="AO351" s="201">
        <f t="shared" ca="1" si="4"/>
        <v>43700</v>
      </c>
      <c r="AP351" s="186"/>
      <c r="AQ351" s="199" t="s">
        <v>1218</v>
      </c>
    </row>
    <row r="352" spans="1:48" ht="50.1" customHeight="1" x14ac:dyDescent="0.25">
      <c r="A352" s="151">
        <f t="shared" si="24"/>
        <v>341</v>
      </c>
      <c r="B352" s="150" t="s">
        <v>389</v>
      </c>
      <c r="C352" s="150" t="s">
        <v>35</v>
      </c>
      <c r="D352" s="188" t="str">
        <f>IF(ISERROR(VLOOKUP(C352,Base!$C$2:$C$34,1,FALSE)),"error",LOOKUP(C352,Base!$C$2:$C$34,Base!$D$2:$D$34))</f>
        <v>Control Interno</v>
      </c>
      <c r="E352" s="188" t="str">
        <f>IF(ISERROR(VLOOKUP(C352,Base!$C$2:$C$34,1,FALSE)),"error",LOOKUP(C352,Base!$C$2:$C$34,Base!$E$2:$E$34))</f>
        <v>Control Interno</v>
      </c>
      <c r="F352" s="188" t="str">
        <f>IF(ISERROR(VLOOKUP(C352,Base!$C$2:$C$34,1,FALSE)),"error",LOOKUP(C352,Base!$C$2:$C$34,Base!$F$2:$F$34))</f>
        <v xml:space="preserve">Plan de Acción </v>
      </c>
      <c r="G352" s="188" t="str">
        <f>IF(ISERROR(VLOOKUP(C352,Base!$C$2:$C$34,1,FALSE)),"error",LOOKUP(C352,Base!$C$2:$C$34,Base!$G$2:$G$34))</f>
        <v>IG-Consolidación del direccionamiento institucional / GE-Retroalimentación institucional permanente</v>
      </c>
      <c r="H352" s="188" t="str">
        <f>IF(ISERROR(VLOOKUP(C352,Base!$C$2:$C$34,1,FALSE)),"error",LOOKUP(C352,Base!$C$2:$C$34,Base!$H$2:$H$34))</f>
        <v>Fortalecer la gobernanza y gobernabilidad de la Institución, orientando los procesos de gestión hacia el incremento de las capacidades institucionales y la consolidación del clima organizacional</v>
      </c>
      <c r="I352" s="150" t="s">
        <v>214</v>
      </c>
      <c r="J352" s="75" t="s">
        <v>305</v>
      </c>
      <c r="K352" s="150" t="s">
        <v>73</v>
      </c>
      <c r="L352" s="181" t="s">
        <v>676</v>
      </c>
      <c r="M352" s="182" t="s">
        <v>579</v>
      </c>
      <c r="N352" s="182" t="s">
        <v>580</v>
      </c>
      <c r="O352" s="182" t="s">
        <v>581</v>
      </c>
      <c r="P352" s="182" t="s">
        <v>582</v>
      </c>
      <c r="Q352" s="182" t="s">
        <v>583</v>
      </c>
      <c r="R352" s="182" t="s">
        <v>581</v>
      </c>
      <c r="S352" s="182"/>
      <c r="T352" s="182"/>
      <c r="U352" s="182" t="s">
        <v>677</v>
      </c>
      <c r="V352" s="77" t="s">
        <v>382</v>
      </c>
      <c r="W352" s="184">
        <v>2</v>
      </c>
      <c r="X352" s="182"/>
      <c r="Y352" s="182" t="s">
        <v>371</v>
      </c>
      <c r="Z352" s="183"/>
      <c r="AA352" s="184"/>
      <c r="AB352" s="184"/>
      <c r="AC352" s="183"/>
      <c r="AD352" s="184"/>
      <c r="AE352" s="185"/>
      <c r="AF352" s="184"/>
      <c r="AG352" s="184"/>
      <c r="AH352" s="182"/>
      <c r="AI352" s="186">
        <v>1</v>
      </c>
      <c r="AJ352" s="200">
        <v>90</v>
      </c>
      <c r="AK352" s="200">
        <v>60</v>
      </c>
      <c r="AL352" s="196" t="s">
        <v>1396</v>
      </c>
      <c r="AM352" s="199">
        <v>30</v>
      </c>
      <c r="AN352" s="198" t="str">
        <f>IF(AM352="","",IF(AM352&lt;=0,"Felicitaciones ",IF(AM352&lt;=15,"Retraso Moderado",IF(AM352&gt;15,"Justifique el Retraso",))))</f>
        <v>Justifique el Retraso</v>
      </c>
      <c r="AO352" s="201">
        <f t="shared" ca="1" si="4"/>
        <v>43700</v>
      </c>
      <c r="AP352" s="186"/>
      <c r="AQ352" s="199" t="s">
        <v>1218</v>
      </c>
    </row>
    <row r="353" spans="1:43" ht="67.5" x14ac:dyDescent="0.25">
      <c r="A353" s="151">
        <f t="shared" si="24"/>
        <v>342</v>
      </c>
      <c r="B353" s="150" t="s">
        <v>415</v>
      </c>
      <c r="C353" s="150" t="s">
        <v>39</v>
      </c>
      <c r="D353" s="188" t="str">
        <f>IF(ISERROR(VLOOKUP(C353,Base!$C$2:$C$34,1,FALSE)),"error",LOOKUP(C353,Base!$C$2:$C$34,Base!$D$2:$D$34))</f>
        <v>Gestión con Valores para el Resultado</v>
      </c>
      <c r="E353" s="188" t="str">
        <f>IF(ISERROR(VLOOKUP(C353,Base!$C$2:$C$34,1,FALSE)),"error",LOOKUP(C353,Base!$C$2:$C$34,Base!$E$2:$E$34))</f>
        <v xml:space="preserve">Gestión presupuestal y eficiencia del gasto público </v>
      </c>
      <c r="F353" s="188" t="str">
        <f>IF(ISERROR(VLOOKUP(C353,Base!$C$2:$C$34,1,FALSE)),"error",LOOKUP(C353,Base!$C$2:$C$34,Base!$F$2:$F$34))</f>
        <v xml:space="preserve">Plan de Acción </v>
      </c>
      <c r="G353" s="188" t="str">
        <f>IF(ISERROR(VLOOKUP(C353,Base!$C$2:$C$34,1,FALSE)),"error",LOOKUP(C353,Base!$C$2:$C$34,Base!$G$2:$G$34))</f>
        <v>GF-Racionalización del gasto y estrategias de financiación</v>
      </c>
      <c r="H353" s="188" t="str">
        <f>IF(ISERROR(VLOOKUP(C353,Base!$C$2:$C$34,1,FALSE)),"error",LOOKUP(C353,Base!$C$2:$C$34,Base!$H$2:$H$34))</f>
        <v>Diseñar e implementar mecanismos tendientes a garantizar la sostenibilidad financiera, económica y social de la Institución enriqueciendo el relacionamiento con organizaciones educativas, empresariales y sociales e incrementando la eficiencia, eficacia y efectividad de los procesos Institucionales</v>
      </c>
      <c r="I353" s="150" t="s">
        <v>188</v>
      </c>
      <c r="J353" s="75" t="s">
        <v>280</v>
      </c>
      <c r="K353" s="150" t="s">
        <v>73</v>
      </c>
      <c r="L353" s="181" t="s">
        <v>806</v>
      </c>
      <c r="M353" s="182" t="s">
        <v>579</v>
      </c>
      <c r="N353" s="182" t="s">
        <v>580</v>
      </c>
      <c r="O353" s="182" t="s">
        <v>581</v>
      </c>
      <c r="P353" s="182" t="s">
        <v>582</v>
      </c>
      <c r="Q353" s="182" t="s">
        <v>583</v>
      </c>
      <c r="R353" s="182" t="s">
        <v>581</v>
      </c>
      <c r="S353" s="182"/>
      <c r="T353" s="182"/>
      <c r="U353" s="182" t="s">
        <v>807</v>
      </c>
      <c r="V353" s="77" t="s">
        <v>135</v>
      </c>
      <c r="W353" s="184">
        <v>80</v>
      </c>
      <c r="X353" s="182"/>
      <c r="Y353" s="182" t="s">
        <v>351</v>
      </c>
      <c r="Z353" s="183"/>
      <c r="AA353" s="184"/>
      <c r="AB353" s="184"/>
      <c r="AC353" s="183"/>
      <c r="AD353" s="184"/>
      <c r="AE353" s="185"/>
      <c r="AF353" s="184"/>
      <c r="AG353" s="184"/>
      <c r="AH353" s="182"/>
      <c r="AI353" s="186" t="s">
        <v>1684</v>
      </c>
      <c r="AJ353" s="200">
        <v>100</v>
      </c>
      <c r="AK353" s="200">
        <v>100</v>
      </c>
      <c r="AL353" s="196" t="s">
        <v>1396</v>
      </c>
      <c r="AM353" s="199">
        <v>0</v>
      </c>
      <c r="AN353" s="198" t="str">
        <f t="shared" ref="AN353:AN357" si="28">IF(AM353="","",IF(AM353&lt;=0,"Felicitaciones ",IF(AM353&lt;=15,"Retraso Moderado",IF(AM353&gt;15,"Justifique el Retraso",))))</f>
        <v xml:space="preserve">Felicitaciones </v>
      </c>
      <c r="AO353" s="201">
        <f t="shared" ref="AO353:AO412" ca="1" si="29">TODAY()</f>
        <v>43700</v>
      </c>
      <c r="AP353" s="186"/>
      <c r="AQ353" s="199" t="s">
        <v>1219</v>
      </c>
    </row>
    <row r="354" spans="1:43" ht="67.5" x14ac:dyDescent="0.25">
      <c r="A354" s="151">
        <f t="shared" si="24"/>
        <v>343</v>
      </c>
      <c r="B354" s="150" t="s">
        <v>415</v>
      </c>
      <c r="C354" s="150" t="s">
        <v>39</v>
      </c>
      <c r="D354" s="188" t="str">
        <f>IF(ISERROR(VLOOKUP(C354,Base!$C$2:$C$34,1,FALSE)),"error",LOOKUP(C354,Base!$C$2:$C$34,Base!$D$2:$D$34))</f>
        <v>Gestión con Valores para el Resultado</v>
      </c>
      <c r="E354" s="188" t="str">
        <f>IF(ISERROR(VLOOKUP(C354,Base!$C$2:$C$34,1,FALSE)),"error",LOOKUP(C354,Base!$C$2:$C$34,Base!$E$2:$E$34))</f>
        <v xml:space="preserve">Gestión presupuestal y eficiencia del gasto público </v>
      </c>
      <c r="F354" s="188" t="str">
        <f>IF(ISERROR(VLOOKUP(C354,Base!$C$2:$C$34,1,FALSE)),"error",LOOKUP(C354,Base!$C$2:$C$34,Base!$F$2:$F$34))</f>
        <v xml:space="preserve">Plan de Acción </v>
      </c>
      <c r="G354" s="188" t="str">
        <f>IF(ISERROR(VLOOKUP(C354,Base!$C$2:$C$34,1,FALSE)),"error",LOOKUP(C354,Base!$C$2:$C$34,Base!$G$2:$G$34))</f>
        <v>GF-Racionalización del gasto y estrategias de financiación</v>
      </c>
      <c r="H354" s="188" t="str">
        <f>IF(ISERROR(VLOOKUP(C354,Base!$C$2:$C$34,1,FALSE)),"error",LOOKUP(C354,Base!$C$2:$C$34,Base!$H$2:$H$34))</f>
        <v>Diseñar e implementar mecanismos tendientes a garantizar la sostenibilidad financiera, económica y social de la Institución enriqueciendo el relacionamiento con organizaciones educativas, empresariales y sociales e incrementando la eficiencia, eficacia y efectividad de los procesos Institucionales</v>
      </c>
      <c r="I354" s="150" t="s">
        <v>188</v>
      </c>
      <c r="J354" s="75" t="s">
        <v>282</v>
      </c>
      <c r="K354" s="150" t="s">
        <v>73</v>
      </c>
      <c r="L354" s="181" t="s">
        <v>808</v>
      </c>
      <c r="M354" s="182" t="s">
        <v>579</v>
      </c>
      <c r="N354" s="182" t="s">
        <v>580</v>
      </c>
      <c r="O354" s="182" t="s">
        <v>581</v>
      </c>
      <c r="P354" s="182" t="s">
        <v>582</v>
      </c>
      <c r="Q354" s="182" t="s">
        <v>583</v>
      </c>
      <c r="R354" s="182" t="s">
        <v>581</v>
      </c>
      <c r="S354" s="182"/>
      <c r="T354" s="182"/>
      <c r="U354" s="182" t="s">
        <v>809</v>
      </c>
      <c r="V354" s="77" t="s">
        <v>135</v>
      </c>
      <c r="W354" s="184">
        <v>100</v>
      </c>
      <c r="X354" s="182"/>
      <c r="Y354" s="182" t="s">
        <v>100</v>
      </c>
      <c r="Z354" s="183"/>
      <c r="AA354" s="184"/>
      <c r="AB354" s="184"/>
      <c r="AC354" s="183"/>
      <c r="AD354" s="184"/>
      <c r="AE354" s="185"/>
      <c r="AF354" s="184"/>
      <c r="AG354" s="184"/>
      <c r="AH354" s="182"/>
      <c r="AI354" s="186" t="s">
        <v>1685</v>
      </c>
      <c r="AJ354" s="200">
        <v>100</v>
      </c>
      <c r="AK354" s="200">
        <v>100</v>
      </c>
      <c r="AL354" s="196" t="s">
        <v>1396</v>
      </c>
      <c r="AM354" s="199">
        <v>0</v>
      </c>
      <c r="AN354" s="198" t="str">
        <f t="shared" si="28"/>
        <v xml:space="preserve">Felicitaciones </v>
      </c>
      <c r="AO354" s="201">
        <f t="shared" ca="1" si="29"/>
        <v>43700</v>
      </c>
      <c r="AP354" s="186"/>
      <c r="AQ354" s="199" t="s">
        <v>1219</v>
      </c>
    </row>
    <row r="355" spans="1:43" ht="67.5" x14ac:dyDescent="0.25">
      <c r="A355" s="151">
        <f t="shared" si="24"/>
        <v>344</v>
      </c>
      <c r="B355" s="150" t="s">
        <v>415</v>
      </c>
      <c r="C355" s="150" t="s">
        <v>39</v>
      </c>
      <c r="D355" s="188" t="str">
        <f>IF(ISERROR(VLOOKUP(C355,Base!$C$2:$C$34,1,FALSE)),"error",LOOKUP(C355,Base!$C$2:$C$34,Base!$D$2:$D$34))</f>
        <v>Gestión con Valores para el Resultado</v>
      </c>
      <c r="E355" s="188" t="str">
        <f>IF(ISERROR(VLOOKUP(C355,Base!$C$2:$C$34,1,FALSE)),"error",LOOKUP(C355,Base!$C$2:$C$34,Base!$E$2:$E$34))</f>
        <v xml:space="preserve">Gestión presupuestal y eficiencia del gasto público </v>
      </c>
      <c r="F355" s="188" t="str">
        <f>IF(ISERROR(VLOOKUP(C355,Base!$C$2:$C$34,1,FALSE)),"error",LOOKUP(C355,Base!$C$2:$C$34,Base!$F$2:$F$34))</f>
        <v xml:space="preserve">Plan de Acción </v>
      </c>
      <c r="G355" s="188" t="str">
        <f>IF(ISERROR(VLOOKUP(C355,Base!$C$2:$C$34,1,FALSE)),"error",LOOKUP(C355,Base!$C$2:$C$34,Base!$G$2:$G$34))</f>
        <v>GF-Racionalización del gasto y estrategias de financiación</v>
      </c>
      <c r="H355" s="188" t="str">
        <f>IF(ISERROR(VLOOKUP(C355,Base!$C$2:$C$34,1,FALSE)),"error",LOOKUP(C355,Base!$C$2:$C$34,Base!$H$2:$H$34))</f>
        <v>Diseñar e implementar mecanismos tendientes a garantizar la sostenibilidad financiera, económica y social de la Institución enriqueciendo el relacionamiento con organizaciones educativas, empresariales y sociales e incrementando la eficiencia, eficacia y efectividad de los procesos Institucionales</v>
      </c>
      <c r="I355" s="150" t="s">
        <v>188</v>
      </c>
      <c r="J355" s="75" t="s">
        <v>282</v>
      </c>
      <c r="K355" s="150" t="s">
        <v>73</v>
      </c>
      <c r="L355" s="181" t="s">
        <v>810</v>
      </c>
      <c r="M355" s="182" t="s">
        <v>579</v>
      </c>
      <c r="N355" s="182" t="s">
        <v>580</v>
      </c>
      <c r="O355" s="182" t="s">
        <v>581</v>
      </c>
      <c r="P355" s="182" t="s">
        <v>582</v>
      </c>
      <c r="Q355" s="182" t="s">
        <v>583</v>
      </c>
      <c r="R355" s="182" t="s">
        <v>581</v>
      </c>
      <c r="S355" s="182"/>
      <c r="T355" s="182"/>
      <c r="U355" s="182" t="s">
        <v>811</v>
      </c>
      <c r="V355" s="77" t="s">
        <v>382</v>
      </c>
      <c r="W355" s="184">
        <v>12</v>
      </c>
      <c r="X355" s="182"/>
      <c r="Y355" s="182" t="s">
        <v>375</v>
      </c>
      <c r="Z355" s="183"/>
      <c r="AA355" s="184"/>
      <c r="AB355" s="184"/>
      <c r="AC355" s="183"/>
      <c r="AD355" s="184"/>
      <c r="AE355" s="185"/>
      <c r="AF355" s="184"/>
      <c r="AG355" s="184"/>
      <c r="AH355" s="182"/>
      <c r="AI355" s="186" t="s">
        <v>1688</v>
      </c>
      <c r="AJ355" s="200">
        <v>100</v>
      </c>
      <c r="AK355" s="200">
        <v>100</v>
      </c>
      <c r="AL355" s="196" t="s">
        <v>1396</v>
      </c>
      <c r="AM355" s="199">
        <v>0</v>
      </c>
      <c r="AN355" s="198" t="str">
        <f t="shared" si="28"/>
        <v xml:space="preserve">Felicitaciones </v>
      </c>
      <c r="AO355" s="201">
        <f t="shared" ca="1" si="29"/>
        <v>43700</v>
      </c>
      <c r="AP355" s="186"/>
      <c r="AQ355" s="199" t="s">
        <v>1219</v>
      </c>
    </row>
    <row r="356" spans="1:43" ht="67.5" x14ac:dyDescent="0.25">
      <c r="A356" s="151">
        <f t="shared" si="24"/>
        <v>345</v>
      </c>
      <c r="B356" s="150" t="s">
        <v>415</v>
      </c>
      <c r="C356" s="150" t="s">
        <v>29</v>
      </c>
      <c r="D356" s="188" t="str">
        <f>IF(ISERROR(VLOOKUP(C356,Base!$C$2:$C$34,1,FALSE)),"error",LOOKUP(C356,Base!$C$2:$C$34,Base!$D$2:$D$34))</f>
        <v>Gestión con Valores para el Resultado</v>
      </c>
      <c r="E356" s="188" t="str">
        <f>IF(ISERROR(VLOOKUP(C356,Base!$C$2:$C$34,1,FALSE)),"error",LOOKUP(C356,Base!$C$2:$C$34,Base!$E$2:$E$34))</f>
        <v xml:space="preserve">Gestión presupuestal y eficiencia del gasto público </v>
      </c>
      <c r="F356" s="188" t="str">
        <f>IF(ISERROR(VLOOKUP(C356,Base!$C$2:$C$34,1,FALSE)),"error",LOOKUP(C356,Base!$C$2:$C$34,Base!$F$2:$F$34))</f>
        <v xml:space="preserve">Plan de Acción </v>
      </c>
      <c r="G356" s="188" t="str">
        <f>IF(ISERROR(VLOOKUP(C356,Base!$C$2:$C$34,1,FALSE)),"error",LOOKUP(C356,Base!$C$2:$C$34,Base!$G$2:$G$34))</f>
        <v>GF-Racionalización del gasto y estrategias de financiación</v>
      </c>
      <c r="H356" s="188" t="str">
        <f>IF(ISERROR(VLOOKUP(C356,Base!$C$2:$C$34,1,FALSE)),"error",LOOKUP(C356,Base!$C$2:$C$34,Base!$H$2:$H$34))</f>
        <v>Diseñar e implementar mecanismos tendientes a garantizar la sostenibilidad financiera, económica y social de la Institución enriqueciendo el relacionamiento con organizaciones educativas, empresariales y sociales e incrementando la eficiencia, eficacia y efectividad de los procesos Institucionales</v>
      </c>
      <c r="I356" s="150" t="s">
        <v>188</v>
      </c>
      <c r="J356" s="75" t="s">
        <v>283</v>
      </c>
      <c r="K356" s="150" t="s">
        <v>73</v>
      </c>
      <c r="L356" s="181" t="s">
        <v>812</v>
      </c>
      <c r="M356" s="182" t="s">
        <v>579</v>
      </c>
      <c r="N356" s="182" t="s">
        <v>580</v>
      </c>
      <c r="O356" s="182" t="s">
        <v>581</v>
      </c>
      <c r="P356" s="182" t="s">
        <v>582</v>
      </c>
      <c r="Q356" s="182" t="s">
        <v>583</v>
      </c>
      <c r="R356" s="182" t="s">
        <v>581</v>
      </c>
      <c r="S356" s="182"/>
      <c r="T356" s="182"/>
      <c r="U356" s="182" t="s">
        <v>813</v>
      </c>
      <c r="V356" s="77" t="s">
        <v>135</v>
      </c>
      <c r="W356" s="184">
        <v>80</v>
      </c>
      <c r="X356" s="182"/>
      <c r="Y356" s="182" t="s">
        <v>330</v>
      </c>
      <c r="Z356" s="183"/>
      <c r="AA356" s="184"/>
      <c r="AB356" s="184"/>
      <c r="AC356" s="183"/>
      <c r="AD356" s="184"/>
      <c r="AE356" s="185"/>
      <c r="AF356" s="184"/>
      <c r="AG356" s="184"/>
      <c r="AH356" s="182"/>
      <c r="AI356" s="186" t="s">
        <v>1687</v>
      </c>
      <c r="AJ356" s="200">
        <v>100</v>
      </c>
      <c r="AK356" s="200">
        <v>100</v>
      </c>
      <c r="AL356" s="196" t="s">
        <v>1396</v>
      </c>
      <c r="AM356" s="199">
        <v>0</v>
      </c>
      <c r="AN356" s="198" t="str">
        <f t="shared" si="28"/>
        <v xml:space="preserve">Felicitaciones </v>
      </c>
      <c r="AO356" s="201">
        <f t="shared" ca="1" si="29"/>
        <v>43700</v>
      </c>
      <c r="AP356" s="186"/>
      <c r="AQ356" s="199" t="s">
        <v>1219</v>
      </c>
    </row>
    <row r="357" spans="1:43" ht="67.5" x14ac:dyDescent="0.25">
      <c r="A357" s="151">
        <f t="shared" si="24"/>
        <v>346</v>
      </c>
      <c r="B357" s="150" t="s">
        <v>415</v>
      </c>
      <c r="C357" s="150" t="s">
        <v>30</v>
      </c>
      <c r="D357" s="188" t="str">
        <f>IF(ISERROR(VLOOKUP(C357,Base!$C$2:$C$34,1,FALSE)),"error",LOOKUP(C357,Base!$C$2:$C$34,Base!$D$2:$D$34))</f>
        <v>Gestión con Valores para el Resultado</v>
      </c>
      <c r="E357" s="188" t="str">
        <f>IF(ISERROR(VLOOKUP(C357,Base!$C$2:$C$34,1,FALSE)),"error",LOOKUP(C357,Base!$C$2:$C$34,Base!$E$2:$E$34))</f>
        <v xml:space="preserve">Gestión presupuestal y eficiencia del gasto público </v>
      </c>
      <c r="F357" s="188" t="str">
        <f>IF(ISERROR(VLOOKUP(C357,Base!$C$2:$C$34,1,FALSE)),"error",LOOKUP(C357,Base!$C$2:$C$34,Base!$F$2:$F$34))</f>
        <v xml:space="preserve">Plan de Acción </v>
      </c>
      <c r="G357" s="188" t="str">
        <f>IF(ISERROR(VLOOKUP(C357,Base!$C$2:$C$34,1,FALSE)),"error",LOOKUP(C357,Base!$C$2:$C$34,Base!$G$2:$G$34))</f>
        <v>GF-Racionalización del gasto y estrategias de financiación</v>
      </c>
      <c r="H357" s="188" t="str">
        <f>IF(ISERROR(VLOOKUP(C357,Base!$C$2:$C$34,1,FALSE)),"error",LOOKUP(C357,Base!$C$2:$C$34,Base!$H$2:$H$34))</f>
        <v>Diseñar e implementar mecanismos tendientes a garantizar la sostenibilidad financiera, económica y social de la Institución enriqueciendo el relacionamiento con organizaciones educativas, empresariales y sociales e incrementando la eficiencia, eficacia y efectividad de los procesos Institucionales</v>
      </c>
      <c r="I357" s="150" t="s">
        <v>188</v>
      </c>
      <c r="J357" s="75" t="s">
        <v>284</v>
      </c>
      <c r="K357" s="150" t="s">
        <v>73</v>
      </c>
      <c r="L357" s="181" t="s">
        <v>814</v>
      </c>
      <c r="M357" s="182" t="s">
        <v>579</v>
      </c>
      <c r="N357" s="182" t="s">
        <v>580</v>
      </c>
      <c r="O357" s="182" t="s">
        <v>581</v>
      </c>
      <c r="P357" s="182" t="s">
        <v>582</v>
      </c>
      <c r="Q357" s="182" t="s">
        <v>583</v>
      </c>
      <c r="R357" s="182" t="s">
        <v>581</v>
      </c>
      <c r="S357" s="182"/>
      <c r="T357" s="182"/>
      <c r="U357" s="182" t="s">
        <v>815</v>
      </c>
      <c r="V357" s="77" t="s">
        <v>382</v>
      </c>
      <c r="W357" s="184">
        <v>1</v>
      </c>
      <c r="X357" s="182"/>
      <c r="Y357" s="182" t="s">
        <v>350</v>
      </c>
      <c r="Z357" s="183"/>
      <c r="AA357" s="184"/>
      <c r="AB357" s="184"/>
      <c r="AC357" s="183"/>
      <c r="AD357" s="184"/>
      <c r="AE357" s="185"/>
      <c r="AF357" s="184"/>
      <c r="AG357" s="184"/>
      <c r="AH357" s="182"/>
      <c r="AI357" s="186" t="s">
        <v>1686</v>
      </c>
      <c r="AJ357" s="200">
        <v>100</v>
      </c>
      <c r="AK357" s="200">
        <v>100</v>
      </c>
      <c r="AL357" s="196" t="s">
        <v>1396</v>
      </c>
      <c r="AM357" s="199">
        <v>0</v>
      </c>
      <c r="AN357" s="198" t="str">
        <f t="shared" si="28"/>
        <v xml:space="preserve">Felicitaciones </v>
      </c>
      <c r="AO357" s="201">
        <f t="shared" ca="1" si="29"/>
        <v>43700</v>
      </c>
      <c r="AP357" s="186"/>
      <c r="AQ357" s="199" t="s">
        <v>1219</v>
      </c>
    </row>
    <row r="358" spans="1:43" ht="101.25" x14ac:dyDescent="0.25">
      <c r="A358" s="151">
        <f t="shared" si="24"/>
        <v>347</v>
      </c>
      <c r="B358" s="150" t="s">
        <v>390</v>
      </c>
      <c r="C358" s="150" t="s">
        <v>41</v>
      </c>
      <c r="D358" s="188" t="str">
        <f>IF(ISERROR(VLOOKUP(C358,Base!$C$2:$C$34,1,FALSE)),"error",LOOKUP(C358,Base!$C$2:$C$34,Base!$D$2:$D$34))</f>
        <v>Gestión del Conocimiento</v>
      </c>
      <c r="E358" s="188" t="str">
        <f>IF(ISERROR(VLOOKUP(C358,Base!$C$2:$C$34,1,FALSE)),"error",LOOKUP(C358,Base!$C$2:$C$34,Base!$E$2:$E$34))</f>
        <v>Gestión del conocimiento e innovación</v>
      </c>
      <c r="F358" s="188" t="str">
        <f>IF(ISERROR(VLOOKUP(C358,Base!$C$2:$C$34,1,FALSE)),"error",LOOKUP(C358,Base!$C$2:$C$34,Base!$F$2:$F$34))</f>
        <v xml:space="preserve">Plan de Acción </v>
      </c>
      <c r="G358" s="188" t="str">
        <f>IF(ISERROR(VLOOKUP(C358,Base!$C$2:$C$34,1,FALSE)),"error",LOOKUP(C358,Base!$C$2:$C$34,Base!$G$2:$G$34))</f>
        <v>GP-Fomento de la generación de conocimiento / Vinculación de la institución con  el entorno y sus graduados / Fortalecimiento de los servicios de apoyo</v>
      </c>
      <c r="H358" s="188" t="str">
        <f>IF(ISERROR(VLOOKUP(C358,Base!$C$2:$C$34,1,FALSE)),"error",LOOKUP(C358,Base!$C$2:$C$34,Base!$H$2:$H$34))</f>
        <v xml:space="preserve">Consolidar un Sistema de Aseguramiento de la Calidad Institucional que garantice una adecuada articulación entre los procesos académicos y administrativos necesarios para ampliar el impacto social de la Institución </v>
      </c>
      <c r="I358" s="150" t="s">
        <v>199</v>
      </c>
      <c r="J358" s="75" t="s">
        <v>244</v>
      </c>
      <c r="K358" s="150" t="s">
        <v>73</v>
      </c>
      <c r="L358" s="222" t="s">
        <v>1559</v>
      </c>
      <c r="M358" s="76" t="s">
        <v>955</v>
      </c>
      <c r="N358" s="76" t="s">
        <v>955</v>
      </c>
      <c r="O358" s="76" t="s">
        <v>581</v>
      </c>
      <c r="P358" s="76" t="s">
        <v>582</v>
      </c>
      <c r="Q358" s="76" t="s">
        <v>583</v>
      </c>
      <c r="R358" s="76" t="s">
        <v>581</v>
      </c>
      <c r="S358" s="184"/>
      <c r="T358" s="185"/>
      <c r="U358" s="223" t="s">
        <v>1563</v>
      </c>
      <c r="V358" s="77" t="s">
        <v>382</v>
      </c>
      <c r="W358" s="184">
        <v>3</v>
      </c>
      <c r="X358" s="186"/>
      <c r="Y358" s="200"/>
      <c r="Z358" s="200"/>
      <c r="AA358" s="196"/>
      <c r="AB358" s="199"/>
      <c r="AC358" s="198"/>
      <c r="AD358" s="146"/>
      <c r="AE358" s="146"/>
      <c r="AI358" s="184">
        <v>4</v>
      </c>
      <c r="AJ358" s="200">
        <v>100</v>
      </c>
      <c r="AK358" s="200">
        <v>100</v>
      </c>
      <c r="AL358" s="196" t="s">
        <v>1456</v>
      </c>
      <c r="AM358" s="199">
        <v>0</v>
      </c>
      <c r="AN358" s="198" t="str">
        <f t="shared" ref="AN358:AN364" si="30">IF(AM358="","",IF(AM358&lt;=0,"Felicitaciones ",IF(AM358&lt;=15,"Retraso Moderado",IF(AM358&gt;15,"Justifique el Retraso",))))</f>
        <v xml:space="preserve">Felicitaciones </v>
      </c>
      <c r="AO358" s="201">
        <f t="shared" ca="1" si="27"/>
        <v>43700</v>
      </c>
      <c r="AP358" s="227" t="s">
        <v>1564</v>
      </c>
      <c r="AQ358" s="199" t="s">
        <v>1219</v>
      </c>
    </row>
    <row r="359" spans="1:43" ht="146.25" x14ac:dyDescent="0.25">
      <c r="A359" s="151">
        <f t="shared" ref="A359:A421" si="31">+A358+1</f>
        <v>348</v>
      </c>
      <c r="B359" s="150" t="s">
        <v>390</v>
      </c>
      <c r="C359" s="150" t="s">
        <v>41</v>
      </c>
      <c r="D359" s="188" t="str">
        <f>IF(ISERROR(VLOOKUP(C359,Base!$C$2:$C$34,1,FALSE)),"error",LOOKUP(C359,Base!$C$2:$C$34,Base!$D$2:$D$34))</f>
        <v>Gestión del Conocimiento</v>
      </c>
      <c r="E359" s="188" t="str">
        <f>IF(ISERROR(VLOOKUP(C359,Base!$C$2:$C$34,1,FALSE)),"error",LOOKUP(C359,Base!$C$2:$C$34,Base!$E$2:$E$34))</f>
        <v>Gestión del conocimiento e innovación</v>
      </c>
      <c r="F359" s="188" t="str">
        <f>IF(ISERROR(VLOOKUP(C359,Base!$C$2:$C$34,1,FALSE)),"error",LOOKUP(C359,Base!$C$2:$C$34,Base!$F$2:$F$34))</f>
        <v xml:space="preserve">Plan de Acción </v>
      </c>
      <c r="G359" s="188" t="str">
        <f>IF(ISERROR(VLOOKUP(C359,Base!$C$2:$C$34,1,FALSE)),"error",LOOKUP(C359,Base!$C$2:$C$34,Base!$G$2:$G$34))</f>
        <v>GP-Fomento de la generación de conocimiento / Vinculación de la institución con  el entorno y sus graduados / Fortalecimiento de los servicios de apoyo</v>
      </c>
      <c r="H359" s="188" t="str">
        <f>IF(ISERROR(VLOOKUP(C359,Base!$C$2:$C$34,1,FALSE)),"error",LOOKUP(C359,Base!$C$2:$C$34,Base!$H$2:$H$34))</f>
        <v xml:space="preserve">Consolidar un Sistema de Aseguramiento de la Calidad Institucional que garantice una adecuada articulación entre los procesos académicos y administrativos necesarios para ampliar el impacto social de la Institución </v>
      </c>
      <c r="I359" s="150" t="s">
        <v>199</v>
      </c>
      <c r="J359" s="75" t="s">
        <v>244</v>
      </c>
      <c r="K359" s="150" t="s">
        <v>73</v>
      </c>
      <c r="L359" s="222" t="s">
        <v>1560</v>
      </c>
      <c r="M359" s="76" t="s">
        <v>955</v>
      </c>
      <c r="N359" s="76" t="s">
        <v>955</v>
      </c>
      <c r="O359" s="76" t="s">
        <v>581</v>
      </c>
      <c r="P359" s="76" t="s">
        <v>582</v>
      </c>
      <c r="Q359" s="76" t="s">
        <v>583</v>
      </c>
      <c r="R359" s="76" t="s">
        <v>581</v>
      </c>
      <c r="S359" s="184"/>
      <c r="T359" s="185"/>
      <c r="U359" s="223" t="s">
        <v>1565</v>
      </c>
      <c r="V359" s="77" t="s">
        <v>382</v>
      </c>
      <c r="W359" s="184">
        <v>2</v>
      </c>
      <c r="X359" s="186"/>
      <c r="Y359" s="200"/>
      <c r="Z359" s="200"/>
      <c r="AA359" s="196"/>
      <c r="AB359" s="199"/>
      <c r="AC359" s="198"/>
      <c r="AD359" s="146"/>
      <c r="AE359" s="146"/>
      <c r="AI359" s="184">
        <v>3</v>
      </c>
      <c r="AJ359" s="200">
        <v>100</v>
      </c>
      <c r="AK359" s="200">
        <v>100</v>
      </c>
      <c r="AL359" s="196" t="s">
        <v>1456</v>
      </c>
      <c r="AM359" s="199">
        <v>0</v>
      </c>
      <c r="AN359" s="198" t="str">
        <f t="shared" si="30"/>
        <v xml:space="preserve">Felicitaciones </v>
      </c>
      <c r="AO359" s="201">
        <f t="shared" ca="1" si="27"/>
        <v>43700</v>
      </c>
      <c r="AP359" s="227" t="s">
        <v>1566</v>
      </c>
      <c r="AQ359" s="199" t="s">
        <v>1219</v>
      </c>
    </row>
    <row r="360" spans="1:43" ht="56.25" x14ac:dyDescent="0.25">
      <c r="A360" s="151">
        <f t="shared" si="31"/>
        <v>349</v>
      </c>
      <c r="B360" s="150" t="s">
        <v>390</v>
      </c>
      <c r="C360" s="150" t="s">
        <v>41</v>
      </c>
      <c r="D360" s="188" t="str">
        <f>IF(ISERROR(VLOOKUP(C360,Base!$C$2:$C$34,1,FALSE)),"error",LOOKUP(C360,Base!$C$2:$C$34,Base!$D$2:$D$34))</f>
        <v>Gestión del Conocimiento</v>
      </c>
      <c r="E360" s="188" t="str">
        <f>IF(ISERROR(VLOOKUP(C360,Base!$C$2:$C$34,1,FALSE)),"error",LOOKUP(C360,Base!$C$2:$C$34,Base!$E$2:$E$34))</f>
        <v>Gestión del conocimiento e innovación</v>
      </c>
      <c r="F360" s="188" t="str">
        <f>IF(ISERROR(VLOOKUP(C360,Base!$C$2:$C$34,1,FALSE)),"error",LOOKUP(C360,Base!$C$2:$C$34,Base!$F$2:$F$34))</f>
        <v xml:space="preserve">Plan de Acción </v>
      </c>
      <c r="G360" s="188" t="str">
        <f>IF(ISERROR(VLOOKUP(C360,Base!$C$2:$C$34,1,FALSE)),"error",LOOKUP(C360,Base!$C$2:$C$34,Base!$G$2:$G$34))</f>
        <v>GP-Fomento de la generación de conocimiento / Vinculación de la institución con  el entorno y sus graduados / Fortalecimiento de los servicios de apoyo</v>
      </c>
      <c r="H360" s="188" t="str">
        <f>IF(ISERROR(VLOOKUP(C360,Base!$C$2:$C$34,1,FALSE)),"error",LOOKUP(C360,Base!$C$2:$C$34,Base!$H$2:$H$34))</f>
        <v xml:space="preserve">Consolidar un Sistema de Aseguramiento de la Calidad Institucional que garantice una adecuada articulación entre los procesos académicos y administrativos necesarios para ampliar el impacto social de la Institución </v>
      </c>
      <c r="I360" s="150" t="s">
        <v>199</v>
      </c>
      <c r="J360" s="75" t="s">
        <v>244</v>
      </c>
      <c r="K360" s="150" t="s">
        <v>73</v>
      </c>
      <c r="L360" s="222" t="s">
        <v>1561</v>
      </c>
      <c r="M360" s="76" t="s">
        <v>955</v>
      </c>
      <c r="N360" s="76" t="s">
        <v>955</v>
      </c>
      <c r="O360" s="76" t="s">
        <v>581</v>
      </c>
      <c r="P360" s="76" t="s">
        <v>582</v>
      </c>
      <c r="Q360" s="76" t="s">
        <v>583</v>
      </c>
      <c r="R360" s="76" t="s">
        <v>581</v>
      </c>
      <c r="S360" s="184"/>
      <c r="T360" s="185"/>
      <c r="U360" s="237" t="s">
        <v>1567</v>
      </c>
      <c r="V360" s="77" t="s">
        <v>382</v>
      </c>
      <c r="W360" s="184">
        <v>1</v>
      </c>
      <c r="X360" s="186"/>
      <c r="Y360" s="200"/>
      <c r="Z360" s="200"/>
      <c r="AA360" s="196"/>
      <c r="AB360" s="199"/>
      <c r="AC360" s="198"/>
      <c r="AD360" s="146"/>
      <c r="AE360" s="146"/>
      <c r="AI360" s="184">
        <v>3</v>
      </c>
      <c r="AJ360" s="200">
        <v>100</v>
      </c>
      <c r="AK360" s="200">
        <v>100</v>
      </c>
      <c r="AL360" s="196" t="s">
        <v>1456</v>
      </c>
      <c r="AM360" s="199">
        <v>0</v>
      </c>
      <c r="AN360" s="198" t="str">
        <f t="shared" si="30"/>
        <v xml:space="preserve">Felicitaciones </v>
      </c>
      <c r="AO360" s="201">
        <f t="shared" ca="1" si="27"/>
        <v>43700</v>
      </c>
      <c r="AP360" s="227" t="s">
        <v>1568</v>
      </c>
      <c r="AQ360" s="199" t="s">
        <v>1219</v>
      </c>
    </row>
    <row r="361" spans="1:43" ht="168.75" x14ac:dyDescent="0.25">
      <c r="A361" s="151">
        <f t="shared" si="31"/>
        <v>350</v>
      </c>
      <c r="B361" s="150" t="s">
        <v>390</v>
      </c>
      <c r="C361" s="150" t="s">
        <v>41</v>
      </c>
      <c r="D361" s="188" t="str">
        <f>IF(ISERROR(VLOOKUP(C361,Base!$C$2:$C$34,1,FALSE)),"error",LOOKUP(C361,Base!$C$2:$C$34,Base!$D$2:$D$34))</f>
        <v>Gestión del Conocimiento</v>
      </c>
      <c r="E361" s="188" t="str">
        <f>IF(ISERROR(VLOOKUP(C361,Base!$C$2:$C$34,1,FALSE)),"error",LOOKUP(C361,Base!$C$2:$C$34,Base!$E$2:$E$34))</f>
        <v>Gestión del conocimiento e innovación</v>
      </c>
      <c r="F361" s="188" t="str">
        <f>IF(ISERROR(VLOOKUP(C361,Base!$C$2:$C$34,1,FALSE)),"error",LOOKUP(C361,Base!$C$2:$C$34,Base!$F$2:$F$34))</f>
        <v xml:space="preserve">Plan de Acción </v>
      </c>
      <c r="G361" s="188" t="str">
        <f>IF(ISERROR(VLOOKUP(C361,Base!$C$2:$C$34,1,FALSE)),"error",LOOKUP(C361,Base!$C$2:$C$34,Base!$G$2:$G$34))</f>
        <v>GP-Fomento de la generación de conocimiento / Vinculación de la institución con  el entorno y sus graduados / Fortalecimiento de los servicios de apoyo</v>
      </c>
      <c r="H361" s="188" t="str">
        <f>IF(ISERROR(VLOOKUP(C361,Base!$C$2:$C$34,1,FALSE)),"error",LOOKUP(C361,Base!$C$2:$C$34,Base!$H$2:$H$34))</f>
        <v xml:space="preserve">Consolidar un Sistema de Aseguramiento de la Calidad Institucional que garantice una adecuada articulación entre los procesos académicos y administrativos necesarios para ampliar el impacto social de la Institución </v>
      </c>
      <c r="I361" s="150" t="s">
        <v>199</v>
      </c>
      <c r="J361" s="75" t="s">
        <v>244</v>
      </c>
      <c r="K361" s="150" t="s">
        <v>73</v>
      </c>
      <c r="L361" s="222" t="s">
        <v>1562</v>
      </c>
      <c r="M361" s="76" t="s">
        <v>955</v>
      </c>
      <c r="N361" s="76" t="s">
        <v>955</v>
      </c>
      <c r="O361" s="76" t="s">
        <v>581</v>
      </c>
      <c r="P361" s="76" t="s">
        <v>582</v>
      </c>
      <c r="Q361" s="76" t="s">
        <v>583</v>
      </c>
      <c r="R361" s="76" t="s">
        <v>581</v>
      </c>
      <c r="S361" s="184"/>
      <c r="T361" s="185"/>
      <c r="U361" s="237" t="s">
        <v>1569</v>
      </c>
      <c r="V361" s="77" t="s">
        <v>135</v>
      </c>
      <c r="W361" s="184">
        <v>5</v>
      </c>
      <c r="X361" s="186"/>
      <c r="Y361" s="200"/>
      <c r="Z361" s="200"/>
      <c r="AA361" s="196"/>
      <c r="AB361" s="199"/>
      <c r="AC361" s="198"/>
      <c r="AD361" s="146"/>
      <c r="AE361" s="146"/>
      <c r="AI361" s="184">
        <v>5</v>
      </c>
      <c r="AJ361" s="200">
        <v>100</v>
      </c>
      <c r="AK361" s="200">
        <v>100</v>
      </c>
      <c r="AL361" s="196" t="s">
        <v>1456</v>
      </c>
      <c r="AM361" s="199">
        <v>0</v>
      </c>
      <c r="AN361" s="198" t="str">
        <f t="shared" si="30"/>
        <v xml:space="preserve">Felicitaciones </v>
      </c>
      <c r="AO361" s="201">
        <f t="shared" ca="1" si="27"/>
        <v>43700</v>
      </c>
      <c r="AP361" s="227" t="s">
        <v>1570</v>
      </c>
      <c r="AQ361" s="199" t="s">
        <v>1219</v>
      </c>
    </row>
    <row r="362" spans="1:43" ht="56.25" x14ac:dyDescent="0.25">
      <c r="A362" s="151">
        <f t="shared" si="31"/>
        <v>351</v>
      </c>
      <c r="B362" s="150" t="s">
        <v>390</v>
      </c>
      <c r="C362" s="150" t="s">
        <v>41</v>
      </c>
      <c r="D362" s="188" t="str">
        <f>IF(ISERROR(VLOOKUP(C362,Base!$C$2:$C$34,1,FALSE)),"error",LOOKUP(C362,Base!$C$2:$C$34,Base!$D$2:$D$34))</f>
        <v>Gestión del Conocimiento</v>
      </c>
      <c r="E362" s="188" t="str">
        <f>IF(ISERROR(VLOOKUP(C362,Base!$C$2:$C$34,1,FALSE)),"error",LOOKUP(C362,Base!$C$2:$C$34,Base!$E$2:$E$34))</f>
        <v>Gestión del conocimiento e innovación</v>
      </c>
      <c r="F362" s="188" t="str">
        <f>IF(ISERROR(VLOOKUP(C362,Base!$C$2:$C$34,1,FALSE)),"error",LOOKUP(C362,Base!$C$2:$C$34,Base!$F$2:$F$34))</f>
        <v xml:space="preserve">Plan de Acción </v>
      </c>
      <c r="G362" s="188" t="str">
        <f>IF(ISERROR(VLOOKUP(C362,Base!$C$2:$C$34,1,FALSE)),"error",LOOKUP(C362,Base!$C$2:$C$34,Base!$G$2:$G$34))</f>
        <v>GP-Fomento de la generación de conocimiento / Vinculación de la institución con  el entorno y sus graduados / Fortalecimiento de los servicios de apoyo</v>
      </c>
      <c r="H362" s="188" t="str">
        <f>IF(ISERROR(VLOOKUP(C362,Base!$C$2:$C$34,1,FALSE)),"error",LOOKUP(C362,Base!$C$2:$C$34,Base!$H$2:$H$34))</f>
        <v xml:space="preserve">Consolidar un Sistema de Aseguramiento de la Calidad Institucional que garantice una adecuada articulación entre los procesos académicos y administrativos necesarios para ampliar el impacto social de la Institución </v>
      </c>
      <c r="I362" s="150" t="s">
        <v>199</v>
      </c>
      <c r="J362" s="75" t="s">
        <v>245</v>
      </c>
      <c r="K362" s="150" t="s">
        <v>73</v>
      </c>
      <c r="L362" s="222" t="s">
        <v>1573</v>
      </c>
      <c r="M362" s="76" t="s">
        <v>955</v>
      </c>
      <c r="N362" s="76" t="s">
        <v>955</v>
      </c>
      <c r="O362" s="76" t="s">
        <v>581</v>
      </c>
      <c r="P362" s="76" t="s">
        <v>582</v>
      </c>
      <c r="Q362" s="76" t="s">
        <v>583</v>
      </c>
      <c r="R362" s="76" t="s">
        <v>581</v>
      </c>
      <c r="S362" s="184"/>
      <c r="T362" s="185"/>
      <c r="U362" s="237" t="s">
        <v>1571</v>
      </c>
      <c r="V362" s="77" t="s">
        <v>382</v>
      </c>
      <c r="W362" s="184">
        <v>61</v>
      </c>
      <c r="X362" s="186"/>
      <c r="Y362" s="200"/>
      <c r="Z362" s="200"/>
      <c r="AA362" s="196"/>
      <c r="AB362" s="199"/>
      <c r="AC362" s="198"/>
      <c r="AD362" s="146"/>
      <c r="AE362" s="146"/>
      <c r="AI362" s="184">
        <v>0</v>
      </c>
      <c r="AJ362" s="200">
        <v>0</v>
      </c>
      <c r="AK362" s="200">
        <v>0</v>
      </c>
      <c r="AL362" s="196" t="s">
        <v>1456</v>
      </c>
      <c r="AM362" s="199">
        <v>30</v>
      </c>
      <c r="AN362" s="198" t="str">
        <f t="shared" si="30"/>
        <v>Justifique el Retraso</v>
      </c>
      <c r="AO362" s="201">
        <f t="shared" ca="1" si="27"/>
        <v>43700</v>
      </c>
      <c r="AP362" s="227" t="s">
        <v>1572</v>
      </c>
      <c r="AQ362" s="199" t="s">
        <v>1218</v>
      </c>
    </row>
    <row r="363" spans="1:43" ht="56.25" x14ac:dyDescent="0.25">
      <c r="A363" s="151">
        <f t="shared" si="31"/>
        <v>352</v>
      </c>
      <c r="B363" s="150" t="s">
        <v>390</v>
      </c>
      <c r="C363" s="150" t="s">
        <v>41</v>
      </c>
      <c r="D363" s="188" t="str">
        <f>IF(ISERROR(VLOOKUP(C363,Base!$C$2:$C$34,1,FALSE)),"error",LOOKUP(C363,Base!$C$2:$C$34,Base!$D$2:$D$34))</f>
        <v>Gestión del Conocimiento</v>
      </c>
      <c r="E363" s="188" t="str">
        <f>IF(ISERROR(VLOOKUP(C363,Base!$C$2:$C$34,1,FALSE)),"error",LOOKUP(C363,Base!$C$2:$C$34,Base!$E$2:$E$34))</f>
        <v>Gestión del conocimiento e innovación</v>
      </c>
      <c r="F363" s="188" t="str">
        <f>IF(ISERROR(VLOOKUP(C363,Base!$C$2:$C$34,1,FALSE)),"error",LOOKUP(C363,Base!$C$2:$C$34,Base!$F$2:$F$34))</f>
        <v xml:space="preserve">Plan de Acción </v>
      </c>
      <c r="G363" s="188" t="str">
        <f>IF(ISERROR(VLOOKUP(C363,Base!$C$2:$C$34,1,FALSE)),"error",LOOKUP(C363,Base!$C$2:$C$34,Base!$G$2:$G$34))</f>
        <v>GP-Fomento de la generación de conocimiento / Vinculación de la institución con  el entorno y sus graduados / Fortalecimiento de los servicios de apoyo</v>
      </c>
      <c r="H363" s="188" t="str">
        <f>IF(ISERROR(VLOOKUP(C363,Base!$C$2:$C$34,1,FALSE)),"error",LOOKUP(C363,Base!$C$2:$C$34,Base!$H$2:$H$34))</f>
        <v xml:space="preserve">Consolidar un Sistema de Aseguramiento de la Calidad Institucional que garantice una adecuada articulación entre los procesos académicos y administrativos necesarios para ampliar el impacto social de la Institución </v>
      </c>
      <c r="I363" s="150" t="s">
        <v>199</v>
      </c>
      <c r="J363" s="75" t="s">
        <v>246</v>
      </c>
      <c r="K363" s="150" t="s">
        <v>73</v>
      </c>
      <c r="L363" s="222" t="s">
        <v>1575</v>
      </c>
      <c r="M363" s="76" t="s">
        <v>955</v>
      </c>
      <c r="N363" s="76" t="s">
        <v>955</v>
      </c>
      <c r="O363" s="76" t="s">
        <v>581</v>
      </c>
      <c r="P363" s="76" t="s">
        <v>582</v>
      </c>
      <c r="Q363" s="76" t="s">
        <v>583</v>
      </c>
      <c r="R363" s="76" t="s">
        <v>581</v>
      </c>
      <c r="S363" s="184"/>
      <c r="T363" s="185"/>
      <c r="U363" s="223" t="s">
        <v>1569</v>
      </c>
      <c r="V363" s="77" t="s">
        <v>135</v>
      </c>
      <c r="W363" s="184">
        <v>5</v>
      </c>
      <c r="X363" s="186"/>
      <c r="Y363" s="200"/>
      <c r="Z363" s="200"/>
      <c r="AA363" s="196"/>
      <c r="AB363" s="199"/>
      <c r="AC363" s="198"/>
      <c r="AD363" s="146"/>
      <c r="AE363" s="146"/>
      <c r="AI363" s="238">
        <v>0.03</v>
      </c>
      <c r="AJ363" s="200">
        <v>60</v>
      </c>
      <c r="AK363" s="200">
        <v>60</v>
      </c>
      <c r="AL363" s="196" t="s">
        <v>1456</v>
      </c>
      <c r="AM363" s="199">
        <v>30</v>
      </c>
      <c r="AN363" s="198" t="str">
        <f>IF(AM363="","",IF(AM363&lt;=0,"Felicitaciones ",IF(AM363&lt;=15,"Retraso Moderado",IF(AM363&gt;15,"Justifique el Retraso",))))</f>
        <v>Justifique el Retraso</v>
      </c>
      <c r="AO363" s="201">
        <f t="shared" ca="1" si="27"/>
        <v>43700</v>
      </c>
      <c r="AP363" s="227" t="s">
        <v>1576</v>
      </c>
      <c r="AQ363" s="199" t="s">
        <v>1218</v>
      </c>
    </row>
    <row r="364" spans="1:43" ht="56.25" x14ac:dyDescent="0.25">
      <c r="A364" s="151">
        <f t="shared" si="31"/>
        <v>353</v>
      </c>
      <c r="B364" s="150" t="s">
        <v>390</v>
      </c>
      <c r="C364" s="150" t="s">
        <v>41</v>
      </c>
      <c r="D364" s="188" t="str">
        <f>IF(ISERROR(VLOOKUP(C364,Base!$C$2:$C$34,1,FALSE)),"error",LOOKUP(C364,Base!$C$2:$C$34,Base!$D$2:$D$34))</f>
        <v>Gestión del Conocimiento</v>
      </c>
      <c r="E364" s="188" t="str">
        <f>IF(ISERROR(VLOOKUP(C364,Base!$C$2:$C$34,1,FALSE)),"error",LOOKUP(C364,Base!$C$2:$C$34,Base!$E$2:$E$34))</f>
        <v>Gestión del conocimiento e innovación</v>
      </c>
      <c r="F364" s="188" t="str">
        <f>IF(ISERROR(VLOOKUP(C364,Base!$C$2:$C$34,1,FALSE)),"error",LOOKUP(C364,Base!$C$2:$C$34,Base!$F$2:$F$34))</f>
        <v xml:space="preserve">Plan de Acción </v>
      </c>
      <c r="G364" s="188" t="str">
        <f>IF(ISERROR(VLOOKUP(C364,Base!$C$2:$C$34,1,FALSE)),"error",LOOKUP(C364,Base!$C$2:$C$34,Base!$G$2:$G$34))</f>
        <v>GP-Fomento de la generación de conocimiento / Vinculación de la institución con  el entorno y sus graduados / Fortalecimiento de los servicios de apoyo</v>
      </c>
      <c r="H364" s="188" t="str">
        <f>IF(ISERROR(VLOOKUP(C364,Base!$C$2:$C$34,1,FALSE)),"error",LOOKUP(C364,Base!$C$2:$C$34,Base!$H$2:$H$34))</f>
        <v xml:space="preserve">Consolidar un Sistema de Aseguramiento de la Calidad Institucional que garantice una adecuada articulación entre los procesos académicos y administrativos necesarios para ampliar el impacto social de la Institución </v>
      </c>
      <c r="I364" s="150" t="s">
        <v>199</v>
      </c>
      <c r="J364" s="75" t="s">
        <v>246</v>
      </c>
      <c r="K364" s="150" t="s">
        <v>73</v>
      </c>
      <c r="L364" s="222" t="s">
        <v>1574</v>
      </c>
      <c r="M364" s="76" t="s">
        <v>955</v>
      </c>
      <c r="N364" s="76" t="s">
        <v>955</v>
      </c>
      <c r="O364" s="76" t="s">
        <v>581</v>
      </c>
      <c r="P364" s="76" t="s">
        <v>582</v>
      </c>
      <c r="Q364" s="76" t="s">
        <v>583</v>
      </c>
      <c r="R364" s="76" t="s">
        <v>581</v>
      </c>
      <c r="S364" s="184"/>
      <c r="T364" s="185"/>
      <c r="U364" s="223" t="s">
        <v>1577</v>
      </c>
      <c r="V364" s="77" t="s">
        <v>382</v>
      </c>
      <c r="W364" s="184">
        <v>2</v>
      </c>
      <c r="X364" s="186"/>
      <c r="Y364" s="200"/>
      <c r="Z364" s="200"/>
      <c r="AA364" s="196"/>
      <c r="AB364" s="199"/>
      <c r="AC364" s="198"/>
      <c r="AD364" s="146"/>
      <c r="AE364" s="146"/>
      <c r="AI364" s="184">
        <v>4</v>
      </c>
      <c r="AJ364" s="200">
        <v>100</v>
      </c>
      <c r="AK364" s="200">
        <v>100</v>
      </c>
      <c r="AL364" s="196" t="s">
        <v>1456</v>
      </c>
      <c r="AM364" s="199">
        <v>0</v>
      </c>
      <c r="AN364" s="198" t="str">
        <f t="shared" si="30"/>
        <v xml:space="preserve">Felicitaciones </v>
      </c>
      <c r="AO364" s="201">
        <f t="shared" ca="1" si="27"/>
        <v>43700</v>
      </c>
      <c r="AP364" s="227" t="s">
        <v>1578</v>
      </c>
      <c r="AQ364" s="199" t="s">
        <v>1219</v>
      </c>
    </row>
    <row r="365" spans="1:43" ht="56.25" x14ac:dyDescent="0.25">
      <c r="A365" s="151">
        <f t="shared" si="31"/>
        <v>354</v>
      </c>
      <c r="B365" s="150" t="s">
        <v>390</v>
      </c>
      <c r="C365" s="150" t="s">
        <v>41</v>
      </c>
      <c r="D365" s="188" t="str">
        <f>IF(ISERROR(VLOOKUP(C365,Base!$C$2:$C$34,1,FALSE)),"error",LOOKUP(C365,Base!$C$2:$C$34,Base!$D$2:$D$34))</f>
        <v>Gestión del Conocimiento</v>
      </c>
      <c r="E365" s="188" t="str">
        <f>IF(ISERROR(VLOOKUP(C365,Base!$C$2:$C$34,1,FALSE)),"error",LOOKUP(C365,Base!$C$2:$C$34,Base!$E$2:$E$34))</f>
        <v>Gestión del conocimiento e innovación</v>
      </c>
      <c r="F365" s="188" t="str">
        <f>IF(ISERROR(VLOOKUP(C365,Base!$C$2:$C$34,1,FALSE)),"error",LOOKUP(C365,Base!$C$2:$C$34,Base!$F$2:$F$34))</f>
        <v xml:space="preserve">Plan de Acción </v>
      </c>
      <c r="G365" s="188" t="str">
        <f>IF(ISERROR(VLOOKUP(C365,Base!$C$2:$C$34,1,FALSE)),"error",LOOKUP(C365,Base!$C$2:$C$34,Base!$G$2:$G$34))</f>
        <v>GP-Fomento de la generación de conocimiento / Vinculación de la institución con  el entorno y sus graduados / Fortalecimiento de los servicios de apoyo</v>
      </c>
      <c r="H365" s="188" t="str">
        <f>IF(ISERROR(VLOOKUP(C365,Base!$C$2:$C$34,1,FALSE)),"error",LOOKUP(C365,Base!$C$2:$C$34,Base!$H$2:$H$34))</f>
        <v xml:space="preserve">Consolidar un Sistema de Aseguramiento de la Calidad Institucional que garantice una adecuada articulación entre los procesos académicos y administrativos necesarios para ampliar el impacto social de la Institución </v>
      </c>
      <c r="I365" s="150" t="s">
        <v>199</v>
      </c>
      <c r="J365" s="75" t="s">
        <v>247</v>
      </c>
      <c r="K365" s="150" t="s">
        <v>73</v>
      </c>
      <c r="L365" s="222" t="s">
        <v>1579</v>
      </c>
      <c r="M365" s="76" t="s">
        <v>955</v>
      </c>
      <c r="N365" s="76" t="s">
        <v>955</v>
      </c>
      <c r="O365" s="76" t="s">
        <v>581</v>
      </c>
      <c r="P365" s="76" t="s">
        <v>582</v>
      </c>
      <c r="Q365" s="76" t="s">
        <v>583</v>
      </c>
      <c r="R365" s="76" t="s">
        <v>581</v>
      </c>
      <c r="S365" s="184"/>
      <c r="T365" s="185"/>
      <c r="U365" s="223" t="s">
        <v>1580</v>
      </c>
      <c r="V365" s="77" t="s">
        <v>382</v>
      </c>
      <c r="W365" s="184">
        <v>1</v>
      </c>
      <c r="X365" s="186"/>
      <c r="Y365" s="200"/>
      <c r="Z365" s="200"/>
      <c r="AA365" s="196"/>
      <c r="AB365" s="199"/>
      <c r="AC365" s="198"/>
      <c r="AD365" s="146"/>
      <c r="AE365" s="146"/>
      <c r="AI365" s="184">
        <v>1</v>
      </c>
      <c r="AJ365" s="200">
        <v>100</v>
      </c>
      <c r="AK365" s="200">
        <v>100</v>
      </c>
      <c r="AL365" s="196" t="s">
        <v>1456</v>
      </c>
      <c r="AM365" s="199">
        <v>0</v>
      </c>
      <c r="AN365" s="198" t="str">
        <f t="shared" ref="AN365:AN391" si="32">IF(AM365="","",IF(AM365&lt;=0,"Felicitaciones ",IF(AM365&lt;=15,"Retraso Moderado",IF(AM365&gt;15,"Justifique el Retraso",))))</f>
        <v xml:space="preserve">Felicitaciones </v>
      </c>
      <c r="AO365" s="201">
        <f t="shared" ca="1" si="27"/>
        <v>43700</v>
      </c>
      <c r="AP365" s="227" t="s">
        <v>1581</v>
      </c>
      <c r="AQ365" s="199" t="s">
        <v>1219</v>
      </c>
    </row>
    <row r="366" spans="1:43" ht="67.5" x14ac:dyDescent="0.25">
      <c r="A366" s="151">
        <f t="shared" si="31"/>
        <v>355</v>
      </c>
      <c r="B366" s="150" t="s">
        <v>391</v>
      </c>
      <c r="C366" s="150" t="s">
        <v>13</v>
      </c>
      <c r="D366" s="188" t="str">
        <f>IF(ISERROR(VLOOKUP(C366,Base!$C$2:$C$34,1,FALSE)),"error",LOOKUP(C366,Base!$C$2:$C$34,Base!$D$2:$D$34))</f>
        <v>Direccionamiento estratégico y planeación</v>
      </c>
      <c r="E366" s="188" t="str">
        <f>IF(ISERROR(VLOOKUP(C366,Base!$C$2:$C$34,1,FALSE)),"error",LOOKUP(C366,Base!$C$2:$C$34,Base!$E$2:$E$34))</f>
        <v>Participación ciudadana en la gestión pública/Gestión documental</v>
      </c>
      <c r="F366" s="188" t="str">
        <f>IF(ISERROR(VLOOKUP(C366,Base!$C$2:$C$34,1,FALSE)),"error",LOOKUP(C366,Base!$C$2:$C$34,Base!$F$2:$F$34))</f>
        <v>Plan de Acción / Plan Institucional de Archivos –PINAR</v>
      </c>
      <c r="G366" s="188" t="str">
        <f>IF(ISERROR(VLOOKUP(C366,Base!$C$2:$C$34,1,FALSE)),"error",LOOKUP(C366,Base!$C$2:$C$34,Base!$G$2:$G$34))</f>
        <v>IG-Consolidación del direccionamiento institucional</v>
      </c>
      <c r="H366" s="188" t="str">
        <f>IF(ISERROR(VLOOKUP(C366,Base!$C$2:$C$34,1,FALSE)),"error",LOOKUP(C366,Base!$C$2:$C$34,Base!$H$2:$H$34))</f>
        <v>Fortalecer la gobernanza y gobernabilidad de la Institución, orientando los procesos de gestión hacia el incremento de las capacidades institucionales y la consolidación del clima organizacional</v>
      </c>
      <c r="I366" s="150" t="s">
        <v>211</v>
      </c>
      <c r="J366" s="75" t="s">
        <v>295</v>
      </c>
      <c r="K366" s="150" t="s">
        <v>73</v>
      </c>
      <c r="L366" s="181" t="s">
        <v>624</v>
      </c>
      <c r="M366" s="182" t="s">
        <v>580</v>
      </c>
      <c r="N366" s="182" t="s">
        <v>579</v>
      </c>
      <c r="O366" s="182" t="s">
        <v>581</v>
      </c>
      <c r="P366" s="182" t="s">
        <v>582</v>
      </c>
      <c r="Q366" s="182" t="s">
        <v>583</v>
      </c>
      <c r="R366" s="182" t="s">
        <v>581</v>
      </c>
      <c r="S366" s="182"/>
      <c r="T366" s="182"/>
      <c r="U366" s="182" t="s">
        <v>625</v>
      </c>
      <c r="V366" s="77" t="s">
        <v>382</v>
      </c>
      <c r="W366" s="184">
        <v>2</v>
      </c>
      <c r="X366" s="185"/>
      <c r="Y366" s="182" t="s">
        <v>414</v>
      </c>
      <c r="Z366" s="183"/>
      <c r="AA366" s="184"/>
      <c r="AB366" s="184"/>
      <c r="AC366" s="183"/>
      <c r="AD366" s="184"/>
      <c r="AE366" s="185"/>
      <c r="AF366" s="184"/>
      <c r="AG366" s="184"/>
      <c r="AH366" s="182"/>
      <c r="AI366" s="150" t="s">
        <v>1658</v>
      </c>
      <c r="AJ366" s="200">
        <v>100</v>
      </c>
      <c r="AK366" s="200">
        <v>100</v>
      </c>
      <c r="AL366" s="196" t="s">
        <v>1396</v>
      </c>
      <c r="AM366" s="199">
        <v>0</v>
      </c>
      <c r="AN366" s="198" t="str">
        <f t="shared" si="32"/>
        <v xml:space="preserve">Felicitaciones </v>
      </c>
      <c r="AO366" s="201">
        <f t="shared" ca="1" si="4"/>
        <v>43700</v>
      </c>
      <c r="AP366" s="186"/>
      <c r="AQ366" s="250" t="s">
        <v>1219</v>
      </c>
    </row>
    <row r="367" spans="1:43" ht="67.5" x14ac:dyDescent="0.25">
      <c r="A367" s="151">
        <f t="shared" si="31"/>
        <v>356</v>
      </c>
      <c r="B367" s="150" t="s">
        <v>391</v>
      </c>
      <c r="C367" s="150" t="s">
        <v>13</v>
      </c>
      <c r="D367" s="188" t="str">
        <f>IF(ISERROR(VLOOKUP(C367,Base!$C$2:$C$34,1,FALSE)),"error",LOOKUP(C367,Base!$C$2:$C$34,Base!$D$2:$D$34))</f>
        <v>Direccionamiento estratégico y planeación</v>
      </c>
      <c r="E367" s="188" t="str">
        <f>IF(ISERROR(VLOOKUP(C367,Base!$C$2:$C$34,1,FALSE)),"error",LOOKUP(C367,Base!$C$2:$C$34,Base!$E$2:$E$34))</f>
        <v>Participación ciudadana en la gestión pública/Gestión documental</v>
      </c>
      <c r="F367" s="188" t="str">
        <f>IF(ISERROR(VLOOKUP(C367,Base!$C$2:$C$34,1,FALSE)),"error",LOOKUP(C367,Base!$C$2:$C$34,Base!$F$2:$F$34))</f>
        <v>Plan de Acción / Plan Institucional de Archivos –PINAR</v>
      </c>
      <c r="G367" s="188" t="str">
        <f>IF(ISERROR(VLOOKUP(C367,Base!$C$2:$C$34,1,FALSE)),"error",LOOKUP(C367,Base!$C$2:$C$34,Base!$G$2:$G$34))</f>
        <v>IG-Consolidación del direccionamiento institucional</v>
      </c>
      <c r="H367" s="188" t="str">
        <f>IF(ISERROR(VLOOKUP(C367,Base!$C$2:$C$34,1,FALSE)),"error",LOOKUP(C367,Base!$C$2:$C$34,Base!$H$2:$H$34))</f>
        <v>Fortalecer la gobernanza y gobernabilidad de la Institución, orientando los procesos de gestión hacia el incremento de las capacidades institucionales y la consolidación del clima organizacional</v>
      </c>
      <c r="I367" s="150" t="s">
        <v>211</v>
      </c>
      <c r="J367" s="75" t="s">
        <v>295</v>
      </c>
      <c r="K367" s="150" t="s">
        <v>73</v>
      </c>
      <c r="L367" s="181" t="s">
        <v>626</v>
      </c>
      <c r="M367" s="182" t="s">
        <v>580</v>
      </c>
      <c r="N367" s="182" t="s">
        <v>579</v>
      </c>
      <c r="O367" s="182" t="s">
        <v>581</v>
      </c>
      <c r="P367" s="182" t="s">
        <v>582</v>
      </c>
      <c r="Q367" s="182" t="s">
        <v>583</v>
      </c>
      <c r="R367" s="182" t="s">
        <v>581</v>
      </c>
      <c r="S367" s="182"/>
      <c r="T367" s="182"/>
      <c r="U367" s="182" t="s">
        <v>627</v>
      </c>
      <c r="V367" s="77" t="s">
        <v>382</v>
      </c>
      <c r="W367" s="184">
        <v>4</v>
      </c>
      <c r="X367" s="185"/>
      <c r="Y367" s="182" t="s">
        <v>414</v>
      </c>
      <c r="Z367" s="183"/>
      <c r="AA367" s="184"/>
      <c r="AB367" s="184"/>
      <c r="AC367" s="183"/>
      <c r="AD367" s="184"/>
      <c r="AE367" s="185"/>
      <c r="AF367" s="184"/>
      <c r="AG367" s="184"/>
      <c r="AH367" s="182"/>
      <c r="AI367" s="186" t="s">
        <v>1659</v>
      </c>
      <c r="AJ367" s="200">
        <v>100</v>
      </c>
      <c r="AK367" s="200">
        <v>100</v>
      </c>
      <c r="AL367" s="196" t="s">
        <v>1396</v>
      </c>
      <c r="AM367" s="199">
        <v>0</v>
      </c>
      <c r="AN367" s="198" t="str">
        <f t="shared" si="32"/>
        <v xml:space="preserve">Felicitaciones </v>
      </c>
      <c r="AO367" s="201">
        <f t="shared" ca="1" si="4"/>
        <v>43700</v>
      </c>
      <c r="AP367" s="186"/>
      <c r="AQ367" s="250" t="s">
        <v>1219</v>
      </c>
    </row>
    <row r="368" spans="1:43" ht="78.75" x14ac:dyDescent="0.25">
      <c r="A368" s="151">
        <f t="shared" si="31"/>
        <v>357</v>
      </c>
      <c r="B368" s="150" t="s">
        <v>391</v>
      </c>
      <c r="C368" s="150" t="s">
        <v>36</v>
      </c>
      <c r="D368" s="188" t="str">
        <f>IF(ISERROR(VLOOKUP(C368,Base!$C$2:$C$34,1,FALSE)),"error",LOOKUP(C368,Base!$C$2:$C$34,Base!$D$2:$D$34))</f>
        <v>Información y Comunicación</v>
      </c>
      <c r="E368" s="188" t="str">
        <f>IF(ISERROR(VLOOKUP(C368,Base!$C$2:$C$34,1,FALSE)),"error",LOOKUP(C368,Base!$C$2:$C$34,Base!$E$2:$E$34))</f>
        <v>Transparencia, acceso a la información pública y lucha contra la corrupcióN</v>
      </c>
      <c r="F368" s="188" t="str">
        <f>IF(ISERROR(VLOOKUP(C368,Base!$C$2:$C$34,1,FALSE)),"error",LOOKUP(C368,Base!$C$2:$C$34,Base!$F$2:$F$34))</f>
        <v>Plan de Acción / Plan Anticorrupción y de Atención al Ciudadano</v>
      </c>
      <c r="G368" s="188" t="str">
        <f>IF(ISERROR(VLOOKUP(C368,Base!$C$2:$C$34,1,FALSE)),"error",LOOKUP(C368,Base!$C$2:$C$34,Base!$G$2:$G$34))</f>
        <v>IG-Consolidación del direccionamiento institucional</v>
      </c>
      <c r="H368" s="188" t="str">
        <f>IF(ISERROR(VLOOKUP(C368,Base!$C$2:$C$34,1,FALSE)),"error",LOOKUP(C368,Base!$C$2:$C$34,Base!$H$2:$H$34))</f>
        <v xml:space="preserve">Consolidar un Sistema de Aseguramiento de la Calidad Institucional que garantice una adecuada articulación entre los procesos académicos y administrativos necesarios para ampliar el impacto social de la Institución </v>
      </c>
      <c r="I368" s="150" t="s">
        <v>211</v>
      </c>
      <c r="J368" s="75" t="s">
        <v>296</v>
      </c>
      <c r="K368" s="150" t="s">
        <v>73</v>
      </c>
      <c r="L368" s="181" t="s">
        <v>628</v>
      </c>
      <c r="M368" s="182" t="s">
        <v>580</v>
      </c>
      <c r="N368" s="182" t="s">
        <v>579</v>
      </c>
      <c r="O368" s="182" t="s">
        <v>581</v>
      </c>
      <c r="P368" s="182" t="s">
        <v>582</v>
      </c>
      <c r="Q368" s="182" t="s">
        <v>583</v>
      </c>
      <c r="R368" s="182" t="s">
        <v>581</v>
      </c>
      <c r="S368" s="182"/>
      <c r="T368" s="182"/>
      <c r="U368" s="182" t="s">
        <v>629</v>
      </c>
      <c r="V368" s="77" t="s">
        <v>382</v>
      </c>
      <c r="W368" s="184">
        <v>1</v>
      </c>
      <c r="X368" s="182"/>
      <c r="Y368" s="182" t="s">
        <v>413</v>
      </c>
      <c r="Z368" s="183"/>
      <c r="AA368" s="184"/>
      <c r="AB368" s="184"/>
      <c r="AC368" s="183"/>
      <c r="AD368" s="184"/>
      <c r="AE368" s="185"/>
      <c r="AF368" s="184"/>
      <c r="AG368" s="184"/>
      <c r="AH368" s="182"/>
      <c r="AI368" s="225" t="s">
        <v>1660</v>
      </c>
      <c r="AJ368" s="200">
        <v>100</v>
      </c>
      <c r="AK368" s="200">
        <v>100</v>
      </c>
      <c r="AL368" s="196" t="s">
        <v>1396</v>
      </c>
      <c r="AM368" s="199">
        <v>0</v>
      </c>
      <c r="AN368" s="198" t="str">
        <f t="shared" si="32"/>
        <v xml:space="preserve">Felicitaciones </v>
      </c>
      <c r="AO368" s="201">
        <f t="shared" ca="1" si="4"/>
        <v>43700</v>
      </c>
      <c r="AP368" s="186"/>
      <c r="AQ368" s="250" t="s">
        <v>1219</v>
      </c>
    </row>
    <row r="369" spans="1:43" ht="112.5" x14ac:dyDescent="0.25">
      <c r="A369" s="151">
        <f t="shared" si="31"/>
        <v>358</v>
      </c>
      <c r="B369" s="150" t="s">
        <v>391</v>
      </c>
      <c r="C369" s="150" t="s">
        <v>36</v>
      </c>
      <c r="D369" s="188" t="str">
        <f>IF(ISERROR(VLOOKUP(C369,Base!$C$2:$C$34,1,FALSE)),"error",LOOKUP(C369,Base!$C$2:$C$34,Base!$D$2:$D$34))</f>
        <v>Información y Comunicación</v>
      </c>
      <c r="E369" s="188" t="str">
        <f>IF(ISERROR(VLOOKUP(C369,Base!$C$2:$C$34,1,FALSE)),"error",LOOKUP(C369,Base!$C$2:$C$34,Base!$E$2:$E$34))</f>
        <v>Transparencia, acceso a la información pública y lucha contra la corrupcióN</v>
      </c>
      <c r="F369" s="188" t="str">
        <f>IF(ISERROR(VLOOKUP(C369,Base!$C$2:$C$34,1,FALSE)),"error",LOOKUP(C369,Base!$C$2:$C$34,Base!$F$2:$F$34))</f>
        <v>Plan de Acción / Plan Anticorrupción y de Atención al Ciudadano</v>
      </c>
      <c r="G369" s="188" t="str">
        <f>IF(ISERROR(VLOOKUP(C369,Base!$C$2:$C$34,1,FALSE)),"error",LOOKUP(C369,Base!$C$2:$C$34,Base!$G$2:$G$34))</f>
        <v>IG-Consolidación del direccionamiento institucional</v>
      </c>
      <c r="H369" s="188" t="str">
        <f>IF(ISERROR(VLOOKUP(C369,Base!$C$2:$C$34,1,FALSE)),"error",LOOKUP(C369,Base!$C$2:$C$34,Base!$H$2:$H$34))</f>
        <v xml:space="preserve">Consolidar un Sistema de Aseguramiento de la Calidad Institucional que garantice una adecuada articulación entre los procesos académicos y administrativos necesarios para ampliar el impacto social de la Institución </v>
      </c>
      <c r="I369" s="150" t="s">
        <v>211</v>
      </c>
      <c r="J369" s="75" t="s">
        <v>296</v>
      </c>
      <c r="K369" s="150" t="s">
        <v>73</v>
      </c>
      <c r="L369" s="181" t="s">
        <v>630</v>
      </c>
      <c r="M369" s="182" t="s">
        <v>580</v>
      </c>
      <c r="N369" s="182" t="s">
        <v>579</v>
      </c>
      <c r="O369" s="182" t="s">
        <v>581</v>
      </c>
      <c r="P369" s="182" t="s">
        <v>582</v>
      </c>
      <c r="Q369" s="182" t="s">
        <v>583</v>
      </c>
      <c r="R369" s="182" t="s">
        <v>581</v>
      </c>
      <c r="S369" s="182"/>
      <c r="T369" s="182"/>
      <c r="U369" s="182" t="s">
        <v>631</v>
      </c>
      <c r="V369" s="77" t="s">
        <v>382</v>
      </c>
      <c r="W369" s="184">
        <v>10</v>
      </c>
      <c r="X369" s="182"/>
      <c r="Y369" s="182" t="s">
        <v>413</v>
      </c>
      <c r="Z369" s="183"/>
      <c r="AA369" s="184"/>
      <c r="AB369" s="184"/>
      <c r="AC369" s="183"/>
      <c r="AD369" s="184"/>
      <c r="AE369" s="185"/>
      <c r="AF369" s="184"/>
      <c r="AG369" s="184"/>
      <c r="AH369" s="182"/>
      <c r="AI369" s="225" t="s">
        <v>1661</v>
      </c>
      <c r="AJ369" s="200">
        <v>100</v>
      </c>
      <c r="AK369" s="200">
        <v>100</v>
      </c>
      <c r="AL369" s="196" t="s">
        <v>1396</v>
      </c>
      <c r="AM369" s="199">
        <v>0</v>
      </c>
      <c r="AN369" s="198" t="str">
        <f t="shared" si="32"/>
        <v xml:space="preserve">Felicitaciones </v>
      </c>
      <c r="AO369" s="201">
        <f t="shared" ca="1" si="4"/>
        <v>43700</v>
      </c>
      <c r="AP369" s="186"/>
      <c r="AQ369" s="250" t="s">
        <v>1219</v>
      </c>
    </row>
    <row r="370" spans="1:43" ht="101.25" x14ac:dyDescent="0.25">
      <c r="A370" s="151">
        <f t="shared" si="31"/>
        <v>359</v>
      </c>
      <c r="B370" s="150" t="s">
        <v>391</v>
      </c>
      <c r="C370" s="150" t="s">
        <v>36</v>
      </c>
      <c r="D370" s="188" t="str">
        <f>IF(ISERROR(VLOOKUP(C370,Base!$C$2:$C$34,1,FALSE)),"error",LOOKUP(C370,Base!$C$2:$C$34,Base!$D$2:$D$34))</f>
        <v>Información y Comunicación</v>
      </c>
      <c r="E370" s="188" t="str">
        <f>IF(ISERROR(VLOOKUP(C370,Base!$C$2:$C$34,1,FALSE)),"error",LOOKUP(C370,Base!$C$2:$C$34,Base!$E$2:$E$34))</f>
        <v>Transparencia, acceso a la información pública y lucha contra la corrupcióN</v>
      </c>
      <c r="F370" s="188" t="str">
        <f>IF(ISERROR(VLOOKUP(C370,Base!$C$2:$C$34,1,FALSE)),"error",LOOKUP(C370,Base!$C$2:$C$34,Base!$F$2:$F$34))</f>
        <v>Plan de Acción / Plan Anticorrupción y de Atención al Ciudadano</v>
      </c>
      <c r="G370" s="188" t="str">
        <f>IF(ISERROR(VLOOKUP(C370,Base!$C$2:$C$34,1,FALSE)),"error",LOOKUP(C370,Base!$C$2:$C$34,Base!$G$2:$G$34))</f>
        <v>IG-Consolidación del direccionamiento institucional</v>
      </c>
      <c r="H370" s="188" t="str">
        <f>IF(ISERROR(VLOOKUP(C370,Base!$C$2:$C$34,1,FALSE)),"error",LOOKUP(C370,Base!$C$2:$C$34,Base!$H$2:$H$34))</f>
        <v xml:space="preserve">Consolidar un Sistema de Aseguramiento de la Calidad Institucional que garantice una adecuada articulación entre los procesos académicos y administrativos necesarios para ampliar el impacto social de la Institución </v>
      </c>
      <c r="I370" s="150" t="s">
        <v>211</v>
      </c>
      <c r="J370" s="75" t="s">
        <v>296</v>
      </c>
      <c r="K370" s="150" t="s">
        <v>73</v>
      </c>
      <c r="L370" s="181" t="s">
        <v>632</v>
      </c>
      <c r="M370" s="182" t="s">
        <v>580</v>
      </c>
      <c r="N370" s="182" t="s">
        <v>579</v>
      </c>
      <c r="O370" s="182" t="s">
        <v>581</v>
      </c>
      <c r="P370" s="182" t="s">
        <v>582</v>
      </c>
      <c r="Q370" s="182" t="s">
        <v>583</v>
      </c>
      <c r="R370" s="182" t="s">
        <v>581</v>
      </c>
      <c r="S370" s="182"/>
      <c r="T370" s="182"/>
      <c r="U370" s="182" t="s">
        <v>633</v>
      </c>
      <c r="V370" s="77" t="s">
        <v>382</v>
      </c>
      <c r="W370" s="184" t="s">
        <v>634</v>
      </c>
      <c r="X370" s="182"/>
      <c r="Y370" s="182" t="s">
        <v>413</v>
      </c>
      <c r="Z370" s="183"/>
      <c r="AA370" s="184"/>
      <c r="AB370" s="184"/>
      <c r="AC370" s="183"/>
      <c r="AD370" s="184"/>
      <c r="AE370" s="185"/>
      <c r="AF370" s="184"/>
      <c r="AG370" s="184"/>
      <c r="AH370" s="182"/>
      <c r="AI370" s="225" t="s">
        <v>1662</v>
      </c>
      <c r="AJ370" s="200">
        <v>100</v>
      </c>
      <c r="AK370" s="200">
        <v>100</v>
      </c>
      <c r="AL370" s="196" t="s">
        <v>1396</v>
      </c>
      <c r="AM370" s="199">
        <v>0</v>
      </c>
      <c r="AN370" s="198" t="str">
        <f t="shared" si="32"/>
        <v xml:space="preserve">Felicitaciones </v>
      </c>
      <c r="AO370" s="201">
        <f t="shared" ca="1" si="4"/>
        <v>43700</v>
      </c>
      <c r="AP370" s="186"/>
      <c r="AQ370" s="250" t="s">
        <v>1219</v>
      </c>
    </row>
    <row r="371" spans="1:43" ht="101.25" x14ac:dyDescent="0.25">
      <c r="A371" s="151">
        <f t="shared" si="31"/>
        <v>360</v>
      </c>
      <c r="B371" s="150" t="s">
        <v>391</v>
      </c>
      <c r="C371" s="150" t="s">
        <v>36</v>
      </c>
      <c r="D371" s="188" t="str">
        <f>IF(ISERROR(VLOOKUP(C371,Base!$C$2:$C$34,1,FALSE)),"error",LOOKUP(C371,Base!$C$2:$C$34,Base!$D$2:$D$34))</f>
        <v>Información y Comunicación</v>
      </c>
      <c r="E371" s="188" t="str">
        <f>IF(ISERROR(VLOOKUP(C371,Base!$C$2:$C$34,1,FALSE)),"error",LOOKUP(C371,Base!$C$2:$C$34,Base!$E$2:$E$34))</f>
        <v>Transparencia, acceso a la información pública y lucha contra la corrupcióN</v>
      </c>
      <c r="F371" s="188" t="str">
        <f>IF(ISERROR(VLOOKUP(C371,Base!$C$2:$C$34,1,FALSE)),"error",LOOKUP(C371,Base!$C$2:$C$34,Base!$F$2:$F$34))</f>
        <v>Plan de Acción / Plan Anticorrupción y de Atención al Ciudadano</v>
      </c>
      <c r="G371" s="188" t="str">
        <f>IF(ISERROR(VLOOKUP(C371,Base!$C$2:$C$34,1,FALSE)),"error",LOOKUP(C371,Base!$C$2:$C$34,Base!$G$2:$G$34))</f>
        <v>IG-Consolidación del direccionamiento institucional</v>
      </c>
      <c r="H371" s="188" t="str">
        <f>IF(ISERROR(VLOOKUP(C371,Base!$C$2:$C$34,1,FALSE)),"error",LOOKUP(C371,Base!$C$2:$C$34,Base!$H$2:$H$34))</f>
        <v xml:space="preserve">Consolidar un Sistema de Aseguramiento de la Calidad Institucional que garantice una adecuada articulación entre los procesos académicos y administrativos necesarios para ampliar el impacto social de la Institución </v>
      </c>
      <c r="I371" s="150" t="s">
        <v>211</v>
      </c>
      <c r="J371" s="75" t="s">
        <v>297</v>
      </c>
      <c r="K371" s="150" t="s">
        <v>73</v>
      </c>
      <c r="L371" s="181" t="s">
        <v>635</v>
      </c>
      <c r="M371" s="182" t="s">
        <v>580</v>
      </c>
      <c r="N371" s="182" t="s">
        <v>579</v>
      </c>
      <c r="O371" s="182" t="s">
        <v>581</v>
      </c>
      <c r="P371" s="182" t="s">
        <v>582</v>
      </c>
      <c r="Q371" s="182" t="s">
        <v>583</v>
      </c>
      <c r="R371" s="182" t="s">
        <v>581</v>
      </c>
      <c r="S371" s="182"/>
      <c r="T371" s="182"/>
      <c r="U371" s="182" t="s">
        <v>636</v>
      </c>
      <c r="V371" s="77" t="s">
        <v>382</v>
      </c>
      <c r="W371" s="184">
        <v>2</v>
      </c>
      <c r="X371" s="182"/>
      <c r="Y371" s="182" t="s">
        <v>430</v>
      </c>
      <c r="Z371" s="183"/>
      <c r="AA371" s="184"/>
      <c r="AB371" s="184"/>
      <c r="AC371" s="183"/>
      <c r="AD371" s="184"/>
      <c r="AE371" s="185"/>
      <c r="AF371" s="184"/>
      <c r="AG371" s="184"/>
      <c r="AH371" s="182"/>
      <c r="AI371" s="225" t="s">
        <v>1549</v>
      </c>
      <c r="AJ371" s="200">
        <v>100</v>
      </c>
      <c r="AK371" s="200">
        <v>100</v>
      </c>
      <c r="AL371" s="196" t="s">
        <v>1396</v>
      </c>
      <c r="AM371" s="199">
        <v>0</v>
      </c>
      <c r="AN371" s="198" t="str">
        <f t="shared" si="32"/>
        <v xml:space="preserve">Felicitaciones </v>
      </c>
      <c r="AO371" s="201">
        <f t="shared" ca="1" si="4"/>
        <v>43700</v>
      </c>
      <c r="AP371" s="186"/>
      <c r="AQ371" s="250" t="s">
        <v>1219</v>
      </c>
    </row>
    <row r="372" spans="1:43" ht="146.25" x14ac:dyDescent="0.25">
      <c r="A372" s="151">
        <f t="shared" si="31"/>
        <v>361</v>
      </c>
      <c r="B372" s="150" t="s">
        <v>391</v>
      </c>
      <c r="C372" s="150" t="s">
        <v>36</v>
      </c>
      <c r="D372" s="188" t="str">
        <f>IF(ISERROR(VLOOKUP(C372,Base!$C$2:$C$34,1,FALSE)),"error",LOOKUP(C372,Base!$C$2:$C$34,Base!$D$2:$D$34))</f>
        <v>Información y Comunicación</v>
      </c>
      <c r="E372" s="188" t="str">
        <f>IF(ISERROR(VLOOKUP(C372,Base!$C$2:$C$34,1,FALSE)),"error",LOOKUP(C372,Base!$C$2:$C$34,Base!$E$2:$E$34))</f>
        <v>Transparencia, acceso a la información pública y lucha contra la corrupcióN</v>
      </c>
      <c r="F372" s="188" t="str">
        <f>IF(ISERROR(VLOOKUP(C372,Base!$C$2:$C$34,1,FALSE)),"error",LOOKUP(C372,Base!$C$2:$C$34,Base!$F$2:$F$34))</f>
        <v>Plan de Acción / Plan Anticorrupción y de Atención al Ciudadano</v>
      </c>
      <c r="G372" s="188" t="str">
        <f>IF(ISERROR(VLOOKUP(C372,Base!$C$2:$C$34,1,FALSE)),"error",LOOKUP(C372,Base!$C$2:$C$34,Base!$G$2:$G$34))</f>
        <v>IG-Consolidación del direccionamiento institucional</v>
      </c>
      <c r="H372" s="188" t="str">
        <f>IF(ISERROR(VLOOKUP(C372,Base!$C$2:$C$34,1,FALSE)),"error",LOOKUP(C372,Base!$C$2:$C$34,Base!$H$2:$H$34))</f>
        <v xml:space="preserve">Consolidar un Sistema de Aseguramiento de la Calidad Institucional que garantice una adecuada articulación entre los procesos académicos y administrativos necesarios para ampliar el impacto social de la Institución </v>
      </c>
      <c r="I372" s="150" t="s">
        <v>211</v>
      </c>
      <c r="J372" s="75" t="s">
        <v>297</v>
      </c>
      <c r="K372" s="150" t="s">
        <v>73</v>
      </c>
      <c r="L372" s="181" t="s">
        <v>637</v>
      </c>
      <c r="M372" s="182" t="s">
        <v>580</v>
      </c>
      <c r="N372" s="182" t="s">
        <v>579</v>
      </c>
      <c r="O372" s="182" t="s">
        <v>581</v>
      </c>
      <c r="P372" s="182" t="s">
        <v>582</v>
      </c>
      <c r="Q372" s="182" t="s">
        <v>583</v>
      </c>
      <c r="R372" s="182" t="s">
        <v>581</v>
      </c>
      <c r="S372" s="182"/>
      <c r="T372" s="182"/>
      <c r="U372" s="182" t="s">
        <v>638</v>
      </c>
      <c r="V372" s="77" t="s">
        <v>382</v>
      </c>
      <c r="W372" s="184">
        <v>3</v>
      </c>
      <c r="X372" s="182"/>
      <c r="Y372" s="182" t="s">
        <v>102</v>
      </c>
      <c r="Z372" s="183"/>
      <c r="AA372" s="184"/>
      <c r="AB372" s="184"/>
      <c r="AC372" s="183"/>
      <c r="AD372" s="184"/>
      <c r="AE372" s="185"/>
      <c r="AF372" s="184"/>
      <c r="AG372" s="184"/>
      <c r="AH372" s="182"/>
      <c r="AI372" s="225" t="s">
        <v>1663</v>
      </c>
      <c r="AJ372" s="200">
        <v>100</v>
      </c>
      <c r="AK372" s="200">
        <v>100</v>
      </c>
      <c r="AL372" s="196" t="s">
        <v>1396</v>
      </c>
      <c r="AM372" s="199">
        <v>0</v>
      </c>
      <c r="AN372" s="198" t="str">
        <f t="shared" si="32"/>
        <v xml:space="preserve">Felicitaciones </v>
      </c>
      <c r="AO372" s="201">
        <f t="shared" ca="1" si="4"/>
        <v>43700</v>
      </c>
      <c r="AP372" s="186"/>
      <c r="AQ372" s="250" t="s">
        <v>1219</v>
      </c>
    </row>
    <row r="373" spans="1:43" ht="45" x14ac:dyDescent="0.25">
      <c r="A373" s="151">
        <f t="shared" si="31"/>
        <v>362</v>
      </c>
      <c r="B373" s="150" t="s">
        <v>391</v>
      </c>
      <c r="C373" s="150" t="s">
        <v>36</v>
      </c>
      <c r="D373" s="188" t="str">
        <f>IF(ISERROR(VLOOKUP(C373,Base!$C$2:$C$34,1,FALSE)),"error",LOOKUP(C373,Base!$C$2:$C$34,Base!$D$2:$D$34))</f>
        <v>Información y Comunicación</v>
      </c>
      <c r="E373" s="188" t="str">
        <f>IF(ISERROR(VLOOKUP(C373,Base!$C$2:$C$34,1,FALSE)),"error",LOOKUP(C373,Base!$C$2:$C$34,Base!$E$2:$E$34))</f>
        <v>Transparencia, acceso a la información pública y lucha contra la corrupcióN</v>
      </c>
      <c r="F373" s="188" t="str">
        <f>IF(ISERROR(VLOOKUP(C373,Base!$C$2:$C$34,1,FALSE)),"error",LOOKUP(C373,Base!$C$2:$C$34,Base!$F$2:$F$34))</f>
        <v>Plan de Acción / Plan Anticorrupción y de Atención al Ciudadano</v>
      </c>
      <c r="G373" s="188" t="str">
        <f>IF(ISERROR(VLOOKUP(C373,Base!$C$2:$C$34,1,FALSE)),"error",LOOKUP(C373,Base!$C$2:$C$34,Base!$G$2:$G$34))</f>
        <v>IG-Consolidación del direccionamiento institucional</v>
      </c>
      <c r="H373" s="188" t="str">
        <f>IF(ISERROR(VLOOKUP(C373,Base!$C$2:$C$34,1,FALSE)),"error",LOOKUP(C373,Base!$C$2:$C$34,Base!$H$2:$H$34))</f>
        <v xml:space="preserve">Consolidar un Sistema de Aseguramiento de la Calidad Institucional que garantice una adecuada articulación entre los procesos académicos y administrativos necesarios para ampliar el impacto social de la Institución </v>
      </c>
      <c r="I373" s="150" t="s">
        <v>211</v>
      </c>
      <c r="J373" s="75" t="s">
        <v>297</v>
      </c>
      <c r="K373" s="150" t="s">
        <v>73</v>
      </c>
      <c r="L373" s="181" t="s">
        <v>639</v>
      </c>
      <c r="M373" s="182" t="s">
        <v>580</v>
      </c>
      <c r="N373" s="182" t="s">
        <v>579</v>
      </c>
      <c r="O373" s="182" t="s">
        <v>581</v>
      </c>
      <c r="P373" s="182" t="s">
        <v>582</v>
      </c>
      <c r="Q373" s="182" t="s">
        <v>583</v>
      </c>
      <c r="R373" s="182" t="s">
        <v>581</v>
      </c>
      <c r="S373" s="182"/>
      <c r="T373" s="182"/>
      <c r="U373" s="182" t="s">
        <v>1542</v>
      </c>
      <c r="V373" s="77" t="s">
        <v>382</v>
      </c>
      <c r="W373" s="184">
        <v>1</v>
      </c>
      <c r="X373" s="182"/>
      <c r="Y373" s="182" t="s">
        <v>430</v>
      </c>
      <c r="Z373" s="183"/>
      <c r="AA373" s="184"/>
      <c r="AB373" s="184"/>
      <c r="AC373" s="183"/>
      <c r="AD373" s="184"/>
      <c r="AE373" s="185"/>
      <c r="AF373" s="184"/>
      <c r="AG373" s="184"/>
      <c r="AH373" s="182"/>
      <c r="AI373" s="186" t="s">
        <v>1664</v>
      </c>
      <c r="AJ373" s="200">
        <v>100</v>
      </c>
      <c r="AK373" s="200">
        <v>100</v>
      </c>
      <c r="AL373" s="196" t="s">
        <v>1396</v>
      </c>
      <c r="AM373" s="199">
        <v>0</v>
      </c>
      <c r="AN373" s="198" t="str">
        <f t="shared" si="32"/>
        <v xml:space="preserve">Felicitaciones </v>
      </c>
      <c r="AO373" s="201">
        <f t="shared" ca="1" si="4"/>
        <v>43700</v>
      </c>
      <c r="AP373" s="186"/>
      <c r="AQ373" s="250" t="s">
        <v>1219</v>
      </c>
    </row>
    <row r="374" spans="1:43" ht="168.75" x14ac:dyDescent="0.25">
      <c r="A374" s="151">
        <f t="shared" si="31"/>
        <v>363</v>
      </c>
      <c r="B374" s="150" t="s">
        <v>391</v>
      </c>
      <c r="C374" s="150" t="s">
        <v>36</v>
      </c>
      <c r="D374" s="188" t="str">
        <f>IF(ISERROR(VLOOKUP(C374,Base!$C$2:$C$34,1,FALSE)),"error",LOOKUP(C374,Base!$C$2:$C$34,Base!$D$2:$D$34))</f>
        <v>Información y Comunicación</v>
      </c>
      <c r="E374" s="188" t="str">
        <f>IF(ISERROR(VLOOKUP(C374,Base!$C$2:$C$34,1,FALSE)),"error",LOOKUP(C374,Base!$C$2:$C$34,Base!$E$2:$E$34))</f>
        <v>Transparencia, acceso a la información pública y lucha contra la corrupcióN</v>
      </c>
      <c r="F374" s="188" t="str">
        <f>IF(ISERROR(VLOOKUP(C374,Base!$C$2:$C$34,1,FALSE)),"error",LOOKUP(C374,Base!$C$2:$C$34,Base!$F$2:$F$34))</f>
        <v>Plan de Acción / Plan Anticorrupción y de Atención al Ciudadano</v>
      </c>
      <c r="G374" s="188" t="str">
        <f>IF(ISERROR(VLOOKUP(C374,Base!$C$2:$C$34,1,FALSE)),"error",LOOKUP(C374,Base!$C$2:$C$34,Base!$G$2:$G$34))</f>
        <v>IG-Consolidación del direccionamiento institucional</v>
      </c>
      <c r="H374" s="188" t="str">
        <f>IF(ISERROR(VLOOKUP(C374,Base!$C$2:$C$34,1,FALSE)),"error",LOOKUP(C374,Base!$C$2:$C$34,Base!$H$2:$H$34))</f>
        <v xml:space="preserve">Consolidar un Sistema de Aseguramiento de la Calidad Institucional que garantice una adecuada articulación entre los procesos académicos y administrativos necesarios para ampliar el impacto social de la Institución </v>
      </c>
      <c r="I374" s="150" t="s">
        <v>211</v>
      </c>
      <c r="J374" s="75" t="s">
        <v>297</v>
      </c>
      <c r="K374" s="150" t="s">
        <v>73</v>
      </c>
      <c r="L374" s="181" t="s">
        <v>640</v>
      </c>
      <c r="M374" s="182" t="s">
        <v>580</v>
      </c>
      <c r="N374" s="182" t="s">
        <v>579</v>
      </c>
      <c r="O374" s="182" t="s">
        <v>581</v>
      </c>
      <c r="P374" s="182" t="s">
        <v>582</v>
      </c>
      <c r="Q374" s="182" t="s">
        <v>583</v>
      </c>
      <c r="R374" s="182" t="s">
        <v>581</v>
      </c>
      <c r="S374" s="182"/>
      <c r="T374" s="182"/>
      <c r="U374" s="182" t="s">
        <v>641</v>
      </c>
      <c r="V374" s="77" t="s">
        <v>382</v>
      </c>
      <c r="W374" s="184">
        <v>2</v>
      </c>
      <c r="X374" s="182"/>
      <c r="Y374" s="182" t="s">
        <v>430</v>
      </c>
      <c r="Z374" s="183"/>
      <c r="AA374" s="184"/>
      <c r="AB374" s="184"/>
      <c r="AC374" s="183"/>
      <c r="AD374" s="184"/>
      <c r="AE374" s="185"/>
      <c r="AF374" s="184"/>
      <c r="AG374" s="184"/>
      <c r="AH374" s="182"/>
      <c r="AI374" s="225" t="s">
        <v>1665</v>
      </c>
      <c r="AJ374" s="200">
        <v>100</v>
      </c>
      <c r="AK374" s="200">
        <v>100</v>
      </c>
      <c r="AL374" s="196" t="s">
        <v>1396</v>
      </c>
      <c r="AM374" s="199">
        <v>0</v>
      </c>
      <c r="AN374" s="198" t="str">
        <f t="shared" si="32"/>
        <v xml:space="preserve">Felicitaciones </v>
      </c>
      <c r="AO374" s="201">
        <f t="shared" ca="1" si="4"/>
        <v>43700</v>
      </c>
      <c r="AP374" s="186"/>
      <c r="AQ374" s="250" t="s">
        <v>1219</v>
      </c>
    </row>
    <row r="375" spans="1:43" ht="180" x14ac:dyDescent="0.25">
      <c r="A375" s="151">
        <f t="shared" si="31"/>
        <v>364</v>
      </c>
      <c r="B375" s="150" t="s">
        <v>391</v>
      </c>
      <c r="C375" s="150" t="s">
        <v>36</v>
      </c>
      <c r="D375" s="188" t="str">
        <f>IF(ISERROR(VLOOKUP(C375,Base!$C$2:$C$34,1,FALSE)),"error",LOOKUP(C375,Base!$C$2:$C$34,Base!$D$2:$D$34))</f>
        <v>Información y Comunicación</v>
      </c>
      <c r="E375" s="188" t="str">
        <f>IF(ISERROR(VLOOKUP(C375,Base!$C$2:$C$34,1,FALSE)),"error",LOOKUP(C375,Base!$C$2:$C$34,Base!$E$2:$E$34))</f>
        <v>Transparencia, acceso a la información pública y lucha contra la corrupcióN</v>
      </c>
      <c r="F375" s="188" t="str">
        <f>IF(ISERROR(VLOOKUP(C375,Base!$C$2:$C$34,1,FALSE)),"error",LOOKUP(C375,Base!$C$2:$C$34,Base!$F$2:$F$34))</f>
        <v>Plan de Acción / Plan Anticorrupción y de Atención al Ciudadano</v>
      </c>
      <c r="G375" s="188" t="str">
        <f>IF(ISERROR(VLOOKUP(C375,Base!$C$2:$C$34,1,FALSE)),"error",LOOKUP(C375,Base!$C$2:$C$34,Base!$G$2:$G$34))</f>
        <v>IG-Consolidación del direccionamiento institucional</v>
      </c>
      <c r="H375" s="188" t="str">
        <f>IF(ISERROR(VLOOKUP(C375,Base!$C$2:$C$34,1,FALSE)),"error",LOOKUP(C375,Base!$C$2:$C$34,Base!$H$2:$H$34))</f>
        <v xml:space="preserve">Consolidar un Sistema de Aseguramiento de la Calidad Institucional que garantice una adecuada articulación entre los procesos académicos y administrativos necesarios para ampliar el impacto social de la Institución </v>
      </c>
      <c r="I375" s="150" t="s">
        <v>211</v>
      </c>
      <c r="J375" s="75" t="s">
        <v>297</v>
      </c>
      <c r="K375" s="150" t="s">
        <v>73</v>
      </c>
      <c r="L375" s="181" t="s">
        <v>642</v>
      </c>
      <c r="M375" s="182" t="s">
        <v>580</v>
      </c>
      <c r="N375" s="182" t="s">
        <v>579</v>
      </c>
      <c r="O375" s="182" t="s">
        <v>581</v>
      </c>
      <c r="P375" s="182" t="s">
        <v>582</v>
      </c>
      <c r="Q375" s="182" t="s">
        <v>583</v>
      </c>
      <c r="R375" s="182" t="s">
        <v>581</v>
      </c>
      <c r="S375" s="182"/>
      <c r="T375" s="182"/>
      <c r="U375" s="182" t="s">
        <v>643</v>
      </c>
      <c r="V375" s="77" t="s">
        <v>135</v>
      </c>
      <c r="W375" s="184">
        <v>1</v>
      </c>
      <c r="X375" s="182"/>
      <c r="Y375" s="182" t="s">
        <v>430</v>
      </c>
      <c r="Z375" s="183"/>
      <c r="AA375" s="184"/>
      <c r="AB375" s="184"/>
      <c r="AC375" s="183"/>
      <c r="AD375" s="184"/>
      <c r="AE375" s="185"/>
      <c r="AF375" s="184"/>
      <c r="AG375" s="184"/>
      <c r="AH375" s="182"/>
      <c r="AI375" s="225" t="s">
        <v>1666</v>
      </c>
      <c r="AJ375" s="200">
        <v>100</v>
      </c>
      <c r="AK375" s="200">
        <v>100</v>
      </c>
      <c r="AL375" s="196" t="s">
        <v>1396</v>
      </c>
      <c r="AM375" s="199">
        <v>0</v>
      </c>
      <c r="AN375" s="198" t="str">
        <f t="shared" si="32"/>
        <v xml:space="preserve">Felicitaciones </v>
      </c>
      <c r="AO375" s="201">
        <f t="shared" ca="1" si="4"/>
        <v>43700</v>
      </c>
      <c r="AP375" s="186"/>
      <c r="AQ375" s="250" t="s">
        <v>1219</v>
      </c>
    </row>
    <row r="376" spans="1:43" ht="56.25" x14ac:dyDescent="0.25">
      <c r="A376" s="151">
        <f t="shared" si="31"/>
        <v>365</v>
      </c>
      <c r="B376" s="150" t="s">
        <v>391</v>
      </c>
      <c r="C376" s="150" t="s">
        <v>36</v>
      </c>
      <c r="D376" s="188" t="str">
        <f>IF(ISERROR(VLOOKUP(C376,Base!$C$2:$C$34,1,FALSE)),"error",LOOKUP(C376,Base!$C$2:$C$34,Base!$D$2:$D$34))</f>
        <v>Información y Comunicación</v>
      </c>
      <c r="E376" s="188" t="str">
        <f>IF(ISERROR(VLOOKUP(C376,Base!$C$2:$C$34,1,FALSE)),"error",LOOKUP(C376,Base!$C$2:$C$34,Base!$E$2:$E$34))</f>
        <v>Transparencia, acceso a la información pública y lucha contra la corrupcióN</v>
      </c>
      <c r="F376" s="188" t="str">
        <f>IF(ISERROR(VLOOKUP(C376,Base!$C$2:$C$34,1,FALSE)),"error",LOOKUP(C376,Base!$C$2:$C$34,Base!$F$2:$F$34))</f>
        <v>Plan de Acción / Plan Anticorrupción y de Atención al Ciudadano</v>
      </c>
      <c r="G376" s="188" t="str">
        <f>IF(ISERROR(VLOOKUP(C376,Base!$C$2:$C$34,1,FALSE)),"error",LOOKUP(C376,Base!$C$2:$C$34,Base!$G$2:$G$34))</f>
        <v>IG-Consolidación del direccionamiento institucional</v>
      </c>
      <c r="H376" s="188" t="str">
        <f>IF(ISERROR(VLOOKUP(C376,Base!$C$2:$C$34,1,FALSE)),"error",LOOKUP(C376,Base!$C$2:$C$34,Base!$H$2:$H$34))</f>
        <v xml:space="preserve">Consolidar un Sistema de Aseguramiento de la Calidad Institucional que garantice una adecuada articulación entre los procesos académicos y administrativos necesarios para ampliar el impacto social de la Institución </v>
      </c>
      <c r="I376" s="150" t="s">
        <v>211</v>
      </c>
      <c r="J376" s="75" t="s">
        <v>298</v>
      </c>
      <c r="K376" s="150" t="s">
        <v>73</v>
      </c>
      <c r="L376" s="181" t="s">
        <v>644</v>
      </c>
      <c r="M376" s="182" t="s">
        <v>580</v>
      </c>
      <c r="N376" s="182" t="s">
        <v>579</v>
      </c>
      <c r="O376" s="182" t="s">
        <v>581</v>
      </c>
      <c r="P376" s="182" t="s">
        <v>582</v>
      </c>
      <c r="Q376" s="182" t="s">
        <v>583</v>
      </c>
      <c r="R376" s="182" t="s">
        <v>581</v>
      </c>
      <c r="S376" s="182"/>
      <c r="T376" s="182"/>
      <c r="U376" s="182" t="s">
        <v>645</v>
      </c>
      <c r="V376" s="77" t="s">
        <v>135</v>
      </c>
      <c r="W376" s="184">
        <v>80</v>
      </c>
      <c r="X376" s="182"/>
      <c r="Y376" s="182" t="s">
        <v>413</v>
      </c>
      <c r="Z376" s="183"/>
      <c r="AA376" s="184"/>
      <c r="AB376" s="184"/>
      <c r="AC376" s="183"/>
      <c r="AD376" s="184"/>
      <c r="AE376" s="185"/>
      <c r="AF376" s="184"/>
      <c r="AG376" s="184"/>
      <c r="AH376" s="182"/>
      <c r="AI376" s="186" t="s">
        <v>1667</v>
      </c>
      <c r="AJ376" s="200">
        <v>100</v>
      </c>
      <c r="AK376" s="200">
        <v>100</v>
      </c>
      <c r="AL376" s="196" t="s">
        <v>1396</v>
      </c>
      <c r="AM376" s="199">
        <v>0</v>
      </c>
      <c r="AN376" s="198" t="str">
        <f t="shared" si="32"/>
        <v xml:space="preserve">Felicitaciones </v>
      </c>
      <c r="AO376" s="201">
        <f t="shared" ca="1" si="4"/>
        <v>43700</v>
      </c>
      <c r="AP376" s="186"/>
      <c r="AQ376" s="250" t="s">
        <v>1219</v>
      </c>
    </row>
    <row r="377" spans="1:43" ht="90" x14ac:dyDescent="0.25">
      <c r="A377" s="151">
        <f t="shared" si="31"/>
        <v>366</v>
      </c>
      <c r="B377" s="150" t="s">
        <v>391</v>
      </c>
      <c r="C377" s="150" t="s">
        <v>36</v>
      </c>
      <c r="D377" s="188" t="str">
        <f>IF(ISERROR(VLOOKUP(C377,Base!$C$2:$C$34,1,FALSE)),"error",LOOKUP(C377,Base!$C$2:$C$34,Base!$D$2:$D$34))</f>
        <v>Información y Comunicación</v>
      </c>
      <c r="E377" s="188" t="str">
        <f>IF(ISERROR(VLOOKUP(C377,Base!$C$2:$C$34,1,FALSE)),"error",LOOKUP(C377,Base!$C$2:$C$34,Base!$E$2:$E$34))</f>
        <v>Transparencia, acceso a la información pública y lucha contra la corrupcióN</v>
      </c>
      <c r="F377" s="188" t="str">
        <f>IF(ISERROR(VLOOKUP(C377,Base!$C$2:$C$34,1,FALSE)),"error",LOOKUP(C377,Base!$C$2:$C$34,Base!$F$2:$F$34))</f>
        <v>Plan de Acción / Plan Anticorrupción y de Atención al Ciudadano</v>
      </c>
      <c r="G377" s="188" t="str">
        <f>IF(ISERROR(VLOOKUP(C377,Base!$C$2:$C$34,1,FALSE)),"error",LOOKUP(C377,Base!$C$2:$C$34,Base!$G$2:$G$34))</f>
        <v>IG-Consolidación del direccionamiento institucional</v>
      </c>
      <c r="H377" s="188" t="str">
        <f>IF(ISERROR(VLOOKUP(C377,Base!$C$2:$C$34,1,FALSE)),"error",LOOKUP(C377,Base!$C$2:$C$34,Base!$H$2:$H$34))</f>
        <v xml:space="preserve">Consolidar un Sistema de Aseguramiento de la Calidad Institucional que garantice una adecuada articulación entre los procesos académicos y administrativos necesarios para ampliar el impacto social de la Institución </v>
      </c>
      <c r="I377" s="150" t="s">
        <v>211</v>
      </c>
      <c r="J377" s="75" t="s">
        <v>298</v>
      </c>
      <c r="K377" s="150" t="s">
        <v>73</v>
      </c>
      <c r="L377" s="181" t="s">
        <v>646</v>
      </c>
      <c r="M377" s="182" t="s">
        <v>580</v>
      </c>
      <c r="N377" s="182" t="s">
        <v>579</v>
      </c>
      <c r="O377" s="182" t="s">
        <v>581</v>
      </c>
      <c r="P377" s="182" t="s">
        <v>582</v>
      </c>
      <c r="Q377" s="182" t="s">
        <v>583</v>
      </c>
      <c r="R377" s="182" t="s">
        <v>581</v>
      </c>
      <c r="S377" s="182"/>
      <c r="T377" s="182"/>
      <c r="U377" s="182" t="s">
        <v>647</v>
      </c>
      <c r="V377" s="77" t="s">
        <v>382</v>
      </c>
      <c r="W377" s="184">
        <v>1</v>
      </c>
      <c r="X377" s="182"/>
      <c r="Y377" s="182" t="s">
        <v>413</v>
      </c>
      <c r="Z377" s="183"/>
      <c r="AA377" s="184"/>
      <c r="AB377" s="184"/>
      <c r="AC377" s="183"/>
      <c r="AD377" s="184"/>
      <c r="AE377" s="185"/>
      <c r="AF377" s="184"/>
      <c r="AG377" s="184"/>
      <c r="AH377" s="182"/>
      <c r="AI377" s="186" t="s">
        <v>1668</v>
      </c>
      <c r="AJ377" s="200">
        <v>100</v>
      </c>
      <c r="AK377" s="200">
        <v>100</v>
      </c>
      <c r="AL377" s="196" t="s">
        <v>1396</v>
      </c>
      <c r="AM377" s="199">
        <v>0</v>
      </c>
      <c r="AN377" s="198" t="str">
        <f t="shared" si="32"/>
        <v xml:space="preserve">Felicitaciones </v>
      </c>
      <c r="AO377" s="201">
        <f t="shared" ca="1" si="4"/>
        <v>43700</v>
      </c>
      <c r="AP377" s="186"/>
      <c r="AQ377" s="250" t="s">
        <v>1219</v>
      </c>
    </row>
    <row r="378" spans="1:43" ht="45" x14ac:dyDescent="0.25">
      <c r="A378" s="151">
        <f t="shared" si="31"/>
        <v>367</v>
      </c>
      <c r="B378" s="150" t="s">
        <v>391</v>
      </c>
      <c r="C378" s="150" t="s">
        <v>36</v>
      </c>
      <c r="D378" s="188" t="str">
        <f>IF(ISERROR(VLOOKUP(C378,Base!$C$2:$C$34,1,FALSE)),"error",LOOKUP(C378,Base!$C$2:$C$34,Base!$D$2:$D$34))</f>
        <v>Información y Comunicación</v>
      </c>
      <c r="E378" s="188" t="str">
        <f>IF(ISERROR(VLOOKUP(C378,Base!$C$2:$C$34,1,FALSE)),"error",LOOKUP(C378,Base!$C$2:$C$34,Base!$E$2:$E$34))</f>
        <v>Transparencia, acceso a la información pública y lucha contra la corrupcióN</v>
      </c>
      <c r="F378" s="188" t="str">
        <f>IF(ISERROR(VLOOKUP(C378,Base!$C$2:$C$34,1,FALSE)),"error",LOOKUP(C378,Base!$C$2:$C$34,Base!$F$2:$F$34))</f>
        <v>Plan de Acción / Plan Anticorrupción y de Atención al Ciudadano</v>
      </c>
      <c r="G378" s="188" t="str">
        <f>IF(ISERROR(VLOOKUP(C378,Base!$C$2:$C$34,1,FALSE)),"error",LOOKUP(C378,Base!$C$2:$C$34,Base!$G$2:$G$34))</f>
        <v>IG-Consolidación del direccionamiento institucional</v>
      </c>
      <c r="H378" s="188" t="str">
        <f>IF(ISERROR(VLOOKUP(C378,Base!$C$2:$C$34,1,FALSE)),"error",LOOKUP(C378,Base!$C$2:$C$34,Base!$H$2:$H$34))</f>
        <v xml:space="preserve">Consolidar un Sistema de Aseguramiento de la Calidad Institucional que garantice una adecuada articulación entre los procesos académicos y administrativos necesarios para ampliar el impacto social de la Institución </v>
      </c>
      <c r="I378" s="150" t="s">
        <v>211</v>
      </c>
      <c r="J378" s="75" t="s">
        <v>298</v>
      </c>
      <c r="K378" s="150" t="s">
        <v>73</v>
      </c>
      <c r="L378" s="181" t="s">
        <v>648</v>
      </c>
      <c r="M378" s="182" t="s">
        <v>580</v>
      </c>
      <c r="N378" s="182" t="s">
        <v>579</v>
      </c>
      <c r="O378" s="182" t="s">
        <v>581</v>
      </c>
      <c r="P378" s="182" t="s">
        <v>582</v>
      </c>
      <c r="Q378" s="182" t="s">
        <v>583</v>
      </c>
      <c r="R378" s="182" t="s">
        <v>581</v>
      </c>
      <c r="S378" s="182"/>
      <c r="T378" s="182"/>
      <c r="U378" s="182" t="s">
        <v>649</v>
      </c>
      <c r="V378" s="77" t="s">
        <v>382</v>
      </c>
      <c r="W378" s="184">
        <v>1</v>
      </c>
      <c r="X378" s="182"/>
      <c r="Y378" s="182" t="s">
        <v>413</v>
      </c>
      <c r="Z378" s="183"/>
      <c r="AA378" s="184"/>
      <c r="AB378" s="184"/>
      <c r="AC378" s="183"/>
      <c r="AD378" s="184"/>
      <c r="AE378" s="185"/>
      <c r="AF378" s="184"/>
      <c r="AG378" s="184"/>
      <c r="AH378" s="182"/>
      <c r="AI378" s="186" t="s">
        <v>1558</v>
      </c>
      <c r="AJ378" s="200">
        <v>100</v>
      </c>
      <c r="AK378" s="200">
        <v>100</v>
      </c>
      <c r="AL378" s="196" t="s">
        <v>1396</v>
      </c>
      <c r="AM378" s="199">
        <v>0</v>
      </c>
      <c r="AN378" s="198" t="str">
        <f t="shared" si="32"/>
        <v xml:space="preserve">Felicitaciones </v>
      </c>
      <c r="AO378" s="201">
        <f t="shared" ca="1" si="4"/>
        <v>43700</v>
      </c>
      <c r="AP378" s="186"/>
      <c r="AQ378" s="250" t="s">
        <v>1219</v>
      </c>
    </row>
    <row r="379" spans="1:43" ht="45" x14ac:dyDescent="0.25">
      <c r="A379" s="151">
        <f t="shared" si="31"/>
        <v>368</v>
      </c>
      <c r="B379" s="150" t="s">
        <v>391</v>
      </c>
      <c r="C379" s="150" t="s">
        <v>14</v>
      </c>
      <c r="D379" s="188" t="str">
        <f>IF(ISERROR(VLOOKUP(C379,Base!$C$2:$C$34,1,FALSE)),"error",LOOKUP(C379,Base!$C$2:$C$34,Base!$D$2:$D$34))</f>
        <v>Direccionamiento estratégico y planeación</v>
      </c>
      <c r="E379" s="188" t="str">
        <f>IF(ISERROR(VLOOKUP(C379,Base!$C$2:$C$34,1,FALSE)),"error",LOOKUP(C379,Base!$C$2:$C$34,Base!$E$2:$E$34))</f>
        <v>Servicio al ciudadano</v>
      </c>
      <c r="F379" s="188" t="str">
        <f>IF(ISERROR(VLOOKUP(C379,Base!$C$2:$C$34,1,FALSE)),"error",LOOKUP(C379,Base!$C$2:$C$34,Base!$F$2:$F$34))</f>
        <v>Plan de Acción / Plan Institucional de Archivos –PINAR</v>
      </c>
      <c r="G379" s="188" t="str">
        <f>IF(ISERROR(VLOOKUP(C379,Base!$C$2:$C$34,1,FALSE)),"error",LOOKUP(C379,Base!$C$2:$C$34,Base!$G$2:$G$34))</f>
        <v>IG-Consolidación del direccionamiento institucional</v>
      </c>
      <c r="H379" s="188" t="str">
        <f>IF(ISERROR(VLOOKUP(C379,Base!$C$2:$C$34,1,FALSE)),"error",LOOKUP(C379,Base!$C$2:$C$34,Base!$H$2:$H$34))</f>
        <v>Fortalecer la gobernanza y gobernabilidad de la Institución, orientando los procesos de gestión hacia el incremento de las capacidades institucionales y la consolidación del clima organizacional</v>
      </c>
      <c r="I379" s="150" t="s">
        <v>212</v>
      </c>
      <c r="J379" s="75" t="s">
        <v>299</v>
      </c>
      <c r="K379" s="150" t="s">
        <v>73</v>
      </c>
      <c r="L379" s="181" t="s">
        <v>650</v>
      </c>
      <c r="M379" s="182" t="s">
        <v>592</v>
      </c>
      <c r="N379" s="182" t="s">
        <v>580</v>
      </c>
      <c r="O379" s="182" t="s">
        <v>581</v>
      </c>
      <c r="P379" s="182" t="s">
        <v>582</v>
      </c>
      <c r="Q379" s="182" t="s">
        <v>583</v>
      </c>
      <c r="R379" s="182" t="s">
        <v>581</v>
      </c>
      <c r="S379" s="182"/>
      <c r="T379" s="182"/>
      <c r="U379" s="182" t="s">
        <v>651</v>
      </c>
      <c r="V379" s="77" t="s">
        <v>382</v>
      </c>
      <c r="W379" s="184">
        <v>1</v>
      </c>
      <c r="X379" s="185"/>
      <c r="Y379" s="182" t="s">
        <v>652</v>
      </c>
      <c r="Z379" s="183"/>
      <c r="AA379" s="184"/>
      <c r="AB379" s="184"/>
      <c r="AC379" s="183"/>
      <c r="AD379" s="184"/>
      <c r="AE379" s="185"/>
      <c r="AF379" s="184"/>
      <c r="AG379" s="184"/>
      <c r="AH379" s="182"/>
      <c r="AI379" s="186" t="s">
        <v>1732</v>
      </c>
      <c r="AJ379" s="200">
        <v>80</v>
      </c>
      <c r="AK379" s="200">
        <v>80</v>
      </c>
      <c r="AL379" s="196" t="s">
        <v>1396</v>
      </c>
      <c r="AM379" s="199">
        <v>30</v>
      </c>
      <c r="AN379" s="198" t="str">
        <f t="shared" si="32"/>
        <v>Justifique el Retraso</v>
      </c>
      <c r="AO379" s="201">
        <f t="shared" ca="1" si="4"/>
        <v>43700</v>
      </c>
      <c r="AP379" s="186" t="s">
        <v>1733</v>
      </c>
      <c r="AQ379" s="199" t="s">
        <v>1218</v>
      </c>
    </row>
    <row r="380" spans="1:43" ht="45" x14ac:dyDescent="0.25">
      <c r="A380" s="151">
        <f t="shared" si="31"/>
        <v>369</v>
      </c>
      <c r="B380" s="150" t="s">
        <v>391</v>
      </c>
      <c r="C380" s="150" t="s">
        <v>14</v>
      </c>
      <c r="D380" s="188" t="str">
        <f>IF(ISERROR(VLOOKUP(C380,Base!$C$2:$C$34,1,FALSE)),"error",LOOKUP(C380,Base!$C$2:$C$34,Base!$D$2:$D$34))</f>
        <v>Direccionamiento estratégico y planeación</v>
      </c>
      <c r="E380" s="188" t="str">
        <f>IF(ISERROR(VLOOKUP(C380,Base!$C$2:$C$34,1,FALSE)),"error",LOOKUP(C380,Base!$C$2:$C$34,Base!$E$2:$E$34))</f>
        <v>Servicio al ciudadano</v>
      </c>
      <c r="F380" s="188" t="str">
        <f>IF(ISERROR(VLOOKUP(C380,Base!$C$2:$C$34,1,FALSE)),"error",LOOKUP(C380,Base!$C$2:$C$34,Base!$F$2:$F$34))</f>
        <v>Plan de Acción / Plan Institucional de Archivos –PINAR</v>
      </c>
      <c r="G380" s="188" t="str">
        <f>IF(ISERROR(VLOOKUP(C380,Base!$C$2:$C$34,1,FALSE)),"error",LOOKUP(C380,Base!$C$2:$C$34,Base!$G$2:$G$34))</f>
        <v>IG-Consolidación del direccionamiento institucional</v>
      </c>
      <c r="H380" s="188" t="str">
        <f>IF(ISERROR(VLOOKUP(C380,Base!$C$2:$C$34,1,FALSE)),"error",LOOKUP(C380,Base!$C$2:$C$34,Base!$H$2:$H$34))</f>
        <v>Fortalecer la gobernanza y gobernabilidad de la Institución, orientando los procesos de gestión hacia el incremento de las capacidades institucionales y la consolidación del clima organizacional</v>
      </c>
      <c r="I380" s="150" t="s">
        <v>212</v>
      </c>
      <c r="J380" s="75" t="s">
        <v>299</v>
      </c>
      <c r="K380" s="150" t="s">
        <v>73</v>
      </c>
      <c r="L380" s="181" t="s">
        <v>653</v>
      </c>
      <c r="M380" s="182" t="s">
        <v>592</v>
      </c>
      <c r="N380" s="182" t="s">
        <v>580</v>
      </c>
      <c r="O380" s="182" t="s">
        <v>581</v>
      </c>
      <c r="P380" s="182" t="s">
        <v>582</v>
      </c>
      <c r="Q380" s="182" t="s">
        <v>583</v>
      </c>
      <c r="R380" s="182" t="s">
        <v>581</v>
      </c>
      <c r="S380" s="182"/>
      <c r="T380" s="182"/>
      <c r="U380" s="182" t="s">
        <v>654</v>
      </c>
      <c r="V380" s="77" t="s">
        <v>382</v>
      </c>
      <c r="W380" s="184">
        <v>4</v>
      </c>
      <c r="X380" s="185"/>
      <c r="Y380" s="182" t="s">
        <v>88</v>
      </c>
      <c r="Z380" s="183"/>
      <c r="AA380" s="184"/>
      <c r="AB380" s="184"/>
      <c r="AC380" s="183"/>
      <c r="AD380" s="184"/>
      <c r="AE380" s="185"/>
      <c r="AF380" s="184"/>
      <c r="AG380" s="184"/>
      <c r="AH380" s="182"/>
      <c r="AI380" s="186" t="s">
        <v>1734</v>
      </c>
      <c r="AJ380" s="200">
        <v>80</v>
      </c>
      <c r="AK380" s="200">
        <v>80</v>
      </c>
      <c r="AL380" s="196" t="s">
        <v>1396</v>
      </c>
      <c r="AM380" s="199">
        <v>30</v>
      </c>
      <c r="AN380" s="198" t="str">
        <f t="shared" si="32"/>
        <v>Justifique el Retraso</v>
      </c>
      <c r="AO380" s="201">
        <f t="shared" ca="1" si="4"/>
        <v>43700</v>
      </c>
      <c r="AP380" s="186" t="s">
        <v>1735</v>
      </c>
      <c r="AQ380" s="199" t="s">
        <v>1218</v>
      </c>
    </row>
    <row r="381" spans="1:43" ht="45" x14ac:dyDescent="0.25">
      <c r="A381" s="151">
        <f t="shared" si="31"/>
        <v>370</v>
      </c>
      <c r="B381" s="150" t="s">
        <v>391</v>
      </c>
      <c r="C381" s="150" t="s">
        <v>14</v>
      </c>
      <c r="D381" s="188" t="str">
        <f>IF(ISERROR(VLOOKUP(C381,Base!$C$2:$C$34,1,FALSE)),"error",LOOKUP(C381,Base!$C$2:$C$34,Base!$D$2:$D$34))</f>
        <v>Direccionamiento estratégico y planeación</v>
      </c>
      <c r="E381" s="188" t="str">
        <f>IF(ISERROR(VLOOKUP(C381,Base!$C$2:$C$34,1,FALSE)),"error",LOOKUP(C381,Base!$C$2:$C$34,Base!$E$2:$E$34))</f>
        <v>Servicio al ciudadano</v>
      </c>
      <c r="F381" s="188" t="str">
        <f>IF(ISERROR(VLOOKUP(C381,Base!$C$2:$C$34,1,FALSE)),"error",LOOKUP(C381,Base!$C$2:$C$34,Base!$F$2:$F$34))</f>
        <v>Plan de Acción / Plan Institucional de Archivos –PINAR</v>
      </c>
      <c r="G381" s="188" t="str">
        <f>IF(ISERROR(VLOOKUP(C381,Base!$C$2:$C$34,1,FALSE)),"error",LOOKUP(C381,Base!$C$2:$C$34,Base!$G$2:$G$34))</f>
        <v>IG-Consolidación del direccionamiento institucional</v>
      </c>
      <c r="H381" s="188" t="str">
        <f>IF(ISERROR(VLOOKUP(C381,Base!$C$2:$C$34,1,FALSE)),"error",LOOKUP(C381,Base!$C$2:$C$34,Base!$H$2:$H$34))</f>
        <v>Fortalecer la gobernanza y gobernabilidad de la Institución, orientando los procesos de gestión hacia el incremento de las capacidades institucionales y la consolidación del clima organizacional</v>
      </c>
      <c r="I381" s="150" t="s">
        <v>212</v>
      </c>
      <c r="J381" s="75" t="s">
        <v>299</v>
      </c>
      <c r="K381" s="150" t="s">
        <v>73</v>
      </c>
      <c r="L381" s="181" t="s">
        <v>655</v>
      </c>
      <c r="M381" s="182" t="s">
        <v>592</v>
      </c>
      <c r="N381" s="182" t="s">
        <v>580</v>
      </c>
      <c r="O381" s="182" t="s">
        <v>581</v>
      </c>
      <c r="P381" s="182" t="s">
        <v>582</v>
      </c>
      <c r="Q381" s="182" t="s">
        <v>583</v>
      </c>
      <c r="R381" s="182" t="s">
        <v>581</v>
      </c>
      <c r="S381" s="182"/>
      <c r="T381" s="182"/>
      <c r="U381" s="182" t="s">
        <v>656</v>
      </c>
      <c r="V381" s="77" t="s">
        <v>382</v>
      </c>
      <c r="W381" s="184">
        <v>9</v>
      </c>
      <c r="X381" s="185"/>
      <c r="Y381" s="182" t="s">
        <v>99</v>
      </c>
      <c r="Z381" s="183"/>
      <c r="AA381" s="184"/>
      <c r="AB381" s="184"/>
      <c r="AC381" s="183"/>
      <c r="AD381" s="184"/>
      <c r="AE381" s="185"/>
      <c r="AF381" s="184"/>
      <c r="AG381" s="184"/>
      <c r="AH381" s="182"/>
      <c r="AI381" s="186" t="s">
        <v>1736</v>
      </c>
      <c r="AJ381" s="200">
        <v>100</v>
      </c>
      <c r="AK381" s="200">
        <v>100</v>
      </c>
      <c r="AL381" s="196" t="s">
        <v>1396</v>
      </c>
      <c r="AM381" s="199">
        <v>0</v>
      </c>
      <c r="AN381" s="198" t="str">
        <f t="shared" si="32"/>
        <v xml:space="preserve">Felicitaciones </v>
      </c>
      <c r="AO381" s="201">
        <f t="shared" ca="1" si="4"/>
        <v>43700</v>
      </c>
      <c r="AP381" s="186"/>
      <c r="AQ381" s="199" t="s">
        <v>1219</v>
      </c>
    </row>
    <row r="382" spans="1:43" ht="56.25" x14ac:dyDescent="0.25">
      <c r="A382" s="151">
        <f t="shared" si="31"/>
        <v>371</v>
      </c>
      <c r="B382" s="150" t="s">
        <v>391</v>
      </c>
      <c r="C382" s="150" t="s">
        <v>14</v>
      </c>
      <c r="D382" s="188" t="str">
        <f>IF(ISERROR(VLOOKUP(C382,Base!$C$2:$C$34,1,FALSE)),"error",LOOKUP(C382,Base!$C$2:$C$34,Base!$D$2:$D$34))</f>
        <v>Direccionamiento estratégico y planeación</v>
      </c>
      <c r="E382" s="188" t="str">
        <f>IF(ISERROR(VLOOKUP(C382,Base!$C$2:$C$34,1,FALSE)),"error",LOOKUP(C382,Base!$C$2:$C$34,Base!$E$2:$E$34))</f>
        <v>Servicio al ciudadano</v>
      </c>
      <c r="F382" s="188" t="str">
        <f>IF(ISERROR(VLOOKUP(C382,Base!$C$2:$C$34,1,FALSE)),"error",LOOKUP(C382,Base!$C$2:$C$34,Base!$F$2:$F$34))</f>
        <v>Plan de Acción / Plan Institucional de Archivos –PINAR</v>
      </c>
      <c r="G382" s="188" t="str">
        <f>IF(ISERROR(VLOOKUP(C382,Base!$C$2:$C$34,1,FALSE)),"error",LOOKUP(C382,Base!$C$2:$C$34,Base!$G$2:$G$34))</f>
        <v>IG-Consolidación del direccionamiento institucional</v>
      </c>
      <c r="H382" s="188" t="str">
        <f>IF(ISERROR(VLOOKUP(C382,Base!$C$2:$C$34,1,FALSE)),"error",LOOKUP(C382,Base!$C$2:$C$34,Base!$H$2:$H$34))</f>
        <v>Fortalecer la gobernanza y gobernabilidad de la Institución, orientando los procesos de gestión hacia el incremento de las capacidades institucionales y la consolidación del clima organizacional</v>
      </c>
      <c r="I382" s="150" t="s">
        <v>212</v>
      </c>
      <c r="J382" s="75" t="s">
        <v>299</v>
      </c>
      <c r="K382" s="150" t="s">
        <v>73</v>
      </c>
      <c r="L382" s="181" t="s">
        <v>657</v>
      </c>
      <c r="M382" s="182" t="s">
        <v>592</v>
      </c>
      <c r="N382" s="182" t="s">
        <v>580</v>
      </c>
      <c r="O382" s="182" t="s">
        <v>581</v>
      </c>
      <c r="P382" s="182" t="s">
        <v>582</v>
      </c>
      <c r="Q382" s="182" t="s">
        <v>583</v>
      </c>
      <c r="R382" s="182" t="s">
        <v>581</v>
      </c>
      <c r="S382" s="182"/>
      <c r="T382" s="182"/>
      <c r="U382" s="182" t="s">
        <v>658</v>
      </c>
      <c r="V382" s="77" t="s">
        <v>382</v>
      </c>
      <c r="W382" s="184">
        <v>1</v>
      </c>
      <c r="X382" s="185"/>
      <c r="Y382" s="182" t="s">
        <v>99</v>
      </c>
      <c r="Z382" s="183"/>
      <c r="AA382" s="184"/>
      <c r="AB382" s="184"/>
      <c r="AC382" s="183"/>
      <c r="AD382" s="184"/>
      <c r="AE382" s="185"/>
      <c r="AF382" s="184"/>
      <c r="AG382" s="184"/>
      <c r="AH382" s="182"/>
      <c r="AI382" s="186" t="s">
        <v>1737</v>
      </c>
      <c r="AJ382" s="200">
        <v>100</v>
      </c>
      <c r="AK382" s="200">
        <v>100</v>
      </c>
      <c r="AL382" s="196" t="s">
        <v>1396</v>
      </c>
      <c r="AM382" s="199">
        <v>0</v>
      </c>
      <c r="AN382" s="198" t="str">
        <f t="shared" si="32"/>
        <v xml:space="preserve">Felicitaciones </v>
      </c>
      <c r="AO382" s="201">
        <f t="shared" ca="1" si="4"/>
        <v>43700</v>
      </c>
      <c r="AP382" s="186"/>
      <c r="AQ382" s="199" t="s">
        <v>1219</v>
      </c>
    </row>
    <row r="383" spans="1:43" ht="45" x14ac:dyDescent="0.25">
      <c r="A383" s="151">
        <f t="shared" si="31"/>
        <v>372</v>
      </c>
      <c r="B383" s="150" t="s">
        <v>391</v>
      </c>
      <c r="C383" s="150" t="s">
        <v>14</v>
      </c>
      <c r="D383" s="188" t="str">
        <f>IF(ISERROR(VLOOKUP(C383,Base!$C$2:$C$34,1,FALSE)),"error",LOOKUP(C383,Base!$C$2:$C$34,Base!$D$2:$D$34))</f>
        <v>Direccionamiento estratégico y planeación</v>
      </c>
      <c r="E383" s="188" t="str">
        <f>IF(ISERROR(VLOOKUP(C383,Base!$C$2:$C$34,1,FALSE)),"error",LOOKUP(C383,Base!$C$2:$C$34,Base!$E$2:$E$34))</f>
        <v>Servicio al ciudadano</v>
      </c>
      <c r="F383" s="188" t="str">
        <f>IF(ISERROR(VLOOKUP(C383,Base!$C$2:$C$34,1,FALSE)),"error",LOOKUP(C383,Base!$C$2:$C$34,Base!$F$2:$F$34))</f>
        <v>Plan de Acción / Plan Institucional de Archivos –PINAR</v>
      </c>
      <c r="G383" s="188" t="str">
        <f>IF(ISERROR(VLOOKUP(C383,Base!$C$2:$C$34,1,FALSE)),"error",LOOKUP(C383,Base!$C$2:$C$34,Base!$G$2:$G$34))</f>
        <v>IG-Consolidación del direccionamiento institucional</v>
      </c>
      <c r="H383" s="188" t="str">
        <f>IF(ISERROR(VLOOKUP(C383,Base!$C$2:$C$34,1,FALSE)),"error",LOOKUP(C383,Base!$C$2:$C$34,Base!$H$2:$H$34))</f>
        <v>Fortalecer la gobernanza y gobernabilidad de la Institución, orientando los procesos de gestión hacia el incremento de las capacidades institucionales y la consolidación del clima organizacional</v>
      </c>
      <c r="I383" s="150" t="s">
        <v>212</v>
      </c>
      <c r="J383" s="75" t="s">
        <v>299</v>
      </c>
      <c r="K383" s="150" t="s">
        <v>73</v>
      </c>
      <c r="L383" s="181" t="s">
        <v>659</v>
      </c>
      <c r="M383" s="182" t="s">
        <v>592</v>
      </c>
      <c r="N383" s="182" t="s">
        <v>580</v>
      </c>
      <c r="O383" s="182" t="s">
        <v>581</v>
      </c>
      <c r="P383" s="182" t="s">
        <v>582</v>
      </c>
      <c r="Q383" s="182" t="s">
        <v>583</v>
      </c>
      <c r="R383" s="182" t="s">
        <v>581</v>
      </c>
      <c r="S383" s="182"/>
      <c r="T383" s="182"/>
      <c r="U383" s="182" t="s">
        <v>660</v>
      </c>
      <c r="V383" s="77" t="s">
        <v>382</v>
      </c>
      <c r="W383" s="184">
        <v>1</v>
      </c>
      <c r="X383" s="185"/>
      <c r="Y383" s="182" t="s">
        <v>112</v>
      </c>
      <c r="Z383" s="183"/>
      <c r="AA383" s="184"/>
      <c r="AB383" s="184"/>
      <c r="AC383" s="183"/>
      <c r="AD383" s="184"/>
      <c r="AE383" s="185"/>
      <c r="AF383" s="184"/>
      <c r="AG383" s="184"/>
      <c r="AH383" s="182"/>
      <c r="AI383" s="186" t="s">
        <v>1738</v>
      </c>
      <c r="AJ383" s="200">
        <v>80</v>
      </c>
      <c r="AK383" s="200">
        <v>80</v>
      </c>
      <c r="AL383" s="196" t="s">
        <v>1396</v>
      </c>
      <c r="AM383" s="199">
        <v>30</v>
      </c>
      <c r="AN383" s="198" t="str">
        <f t="shared" si="32"/>
        <v>Justifique el Retraso</v>
      </c>
      <c r="AO383" s="201">
        <f t="shared" ca="1" si="4"/>
        <v>43700</v>
      </c>
      <c r="AP383" s="186" t="s">
        <v>1739</v>
      </c>
      <c r="AQ383" s="199" t="s">
        <v>1218</v>
      </c>
    </row>
    <row r="384" spans="1:43" ht="45" x14ac:dyDescent="0.25">
      <c r="A384" s="151">
        <f t="shared" si="31"/>
        <v>373</v>
      </c>
      <c r="B384" s="150" t="s">
        <v>391</v>
      </c>
      <c r="C384" s="150" t="s">
        <v>14</v>
      </c>
      <c r="D384" s="188" t="str">
        <f>IF(ISERROR(VLOOKUP(C384,Base!$C$2:$C$34,1,FALSE)),"error",LOOKUP(C384,Base!$C$2:$C$34,Base!$D$2:$D$34))</f>
        <v>Direccionamiento estratégico y planeación</v>
      </c>
      <c r="E384" s="188" t="str">
        <f>IF(ISERROR(VLOOKUP(C384,Base!$C$2:$C$34,1,FALSE)),"error",LOOKUP(C384,Base!$C$2:$C$34,Base!$E$2:$E$34))</f>
        <v>Servicio al ciudadano</v>
      </c>
      <c r="F384" s="188" t="str">
        <f>IF(ISERROR(VLOOKUP(C384,Base!$C$2:$C$34,1,FALSE)),"error",LOOKUP(C384,Base!$C$2:$C$34,Base!$F$2:$F$34))</f>
        <v>Plan de Acción / Plan Institucional de Archivos –PINAR</v>
      </c>
      <c r="G384" s="188" t="str">
        <f>IF(ISERROR(VLOOKUP(C384,Base!$C$2:$C$34,1,FALSE)),"error",LOOKUP(C384,Base!$C$2:$C$34,Base!$G$2:$G$34))</f>
        <v>IG-Consolidación del direccionamiento institucional</v>
      </c>
      <c r="H384" s="188" t="str">
        <f>IF(ISERROR(VLOOKUP(C384,Base!$C$2:$C$34,1,FALSE)),"error",LOOKUP(C384,Base!$C$2:$C$34,Base!$H$2:$H$34))</f>
        <v>Fortalecer la gobernanza y gobernabilidad de la Institución, orientando los procesos de gestión hacia el incremento de las capacidades institucionales y la consolidación del clima organizacional</v>
      </c>
      <c r="I384" s="150" t="s">
        <v>212</v>
      </c>
      <c r="J384" s="75" t="s">
        <v>299</v>
      </c>
      <c r="K384" s="150" t="s">
        <v>73</v>
      </c>
      <c r="L384" s="181" t="s">
        <v>661</v>
      </c>
      <c r="M384" s="182" t="s">
        <v>592</v>
      </c>
      <c r="N384" s="182" t="s">
        <v>580</v>
      </c>
      <c r="O384" s="182" t="s">
        <v>581</v>
      </c>
      <c r="P384" s="182" t="s">
        <v>582</v>
      </c>
      <c r="Q384" s="182" t="s">
        <v>583</v>
      </c>
      <c r="R384" s="182" t="s">
        <v>581</v>
      </c>
      <c r="S384" s="182"/>
      <c r="T384" s="182"/>
      <c r="U384" s="182" t="s">
        <v>662</v>
      </c>
      <c r="V384" s="77" t="s">
        <v>382</v>
      </c>
      <c r="W384" s="184">
        <v>1</v>
      </c>
      <c r="X384" s="185"/>
      <c r="Y384" s="182" t="s">
        <v>88</v>
      </c>
      <c r="Z384" s="183"/>
      <c r="AA384" s="184"/>
      <c r="AB384" s="184"/>
      <c r="AC384" s="183"/>
      <c r="AD384" s="184"/>
      <c r="AE384" s="185"/>
      <c r="AF384" s="184"/>
      <c r="AG384" s="184"/>
      <c r="AH384" s="182"/>
      <c r="AI384" s="186" t="s">
        <v>1740</v>
      </c>
      <c r="AJ384" s="200">
        <v>80</v>
      </c>
      <c r="AK384" s="200">
        <v>80</v>
      </c>
      <c r="AL384" s="196" t="s">
        <v>1396</v>
      </c>
      <c r="AM384" s="199">
        <v>30</v>
      </c>
      <c r="AN384" s="198" t="str">
        <f t="shared" si="32"/>
        <v>Justifique el Retraso</v>
      </c>
      <c r="AO384" s="201">
        <f t="shared" ca="1" si="4"/>
        <v>43700</v>
      </c>
      <c r="AP384" s="186" t="s">
        <v>1741</v>
      </c>
      <c r="AQ384" s="199" t="s">
        <v>1218</v>
      </c>
    </row>
    <row r="385" spans="1:43" ht="45" x14ac:dyDescent="0.25">
      <c r="A385" s="151">
        <f t="shared" si="31"/>
        <v>374</v>
      </c>
      <c r="B385" s="150" t="s">
        <v>391</v>
      </c>
      <c r="C385" s="150" t="s">
        <v>14</v>
      </c>
      <c r="D385" s="188" t="str">
        <f>IF(ISERROR(VLOOKUP(C385,Base!$C$2:$C$34,1,FALSE)),"error",LOOKUP(C385,Base!$C$2:$C$34,Base!$D$2:$D$34))</f>
        <v>Direccionamiento estratégico y planeación</v>
      </c>
      <c r="E385" s="188" t="str">
        <f>IF(ISERROR(VLOOKUP(C385,Base!$C$2:$C$34,1,FALSE)),"error",LOOKUP(C385,Base!$C$2:$C$34,Base!$E$2:$E$34))</f>
        <v>Servicio al ciudadano</v>
      </c>
      <c r="F385" s="188" t="str">
        <f>IF(ISERROR(VLOOKUP(C385,Base!$C$2:$C$34,1,FALSE)),"error",LOOKUP(C385,Base!$C$2:$C$34,Base!$F$2:$F$34))</f>
        <v>Plan de Acción / Plan Institucional de Archivos –PINAR</v>
      </c>
      <c r="G385" s="188" t="str">
        <f>IF(ISERROR(VLOOKUP(C385,Base!$C$2:$C$34,1,FALSE)),"error",LOOKUP(C385,Base!$C$2:$C$34,Base!$G$2:$G$34))</f>
        <v>IG-Consolidación del direccionamiento institucional</v>
      </c>
      <c r="H385" s="188" t="str">
        <f>IF(ISERROR(VLOOKUP(C385,Base!$C$2:$C$34,1,FALSE)),"error",LOOKUP(C385,Base!$C$2:$C$34,Base!$H$2:$H$34))</f>
        <v>Fortalecer la gobernanza y gobernabilidad de la Institución, orientando los procesos de gestión hacia el incremento de las capacidades institucionales y la consolidación del clima organizacional</v>
      </c>
      <c r="I385" s="150" t="s">
        <v>212</v>
      </c>
      <c r="J385" s="75" t="s">
        <v>300</v>
      </c>
      <c r="K385" s="150" t="s">
        <v>73</v>
      </c>
      <c r="L385" s="181" t="s">
        <v>663</v>
      </c>
      <c r="M385" s="182" t="s">
        <v>592</v>
      </c>
      <c r="N385" s="182" t="s">
        <v>580</v>
      </c>
      <c r="O385" s="182" t="s">
        <v>581</v>
      </c>
      <c r="P385" s="182" t="s">
        <v>582</v>
      </c>
      <c r="Q385" s="182" t="s">
        <v>583</v>
      </c>
      <c r="R385" s="182" t="s">
        <v>581</v>
      </c>
      <c r="S385" s="182"/>
      <c r="T385" s="182"/>
      <c r="U385" s="182" t="s">
        <v>664</v>
      </c>
      <c r="V385" s="77" t="s">
        <v>135</v>
      </c>
      <c r="W385" s="184">
        <v>60</v>
      </c>
      <c r="X385" s="185"/>
      <c r="Y385" s="182" t="s">
        <v>665</v>
      </c>
      <c r="Z385" s="183"/>
      <c r="AA385" s="184"/>
      <c r="AB385" s="184"/>
      <c r="AC385" s="183"/>
      <c r="AD385" s="184"/>
      <c r="AE385" s="185"/>
      <c r="AF385" s="184"/>
      <c r="AG385" s="184"/>
      <c r="AH385" s="182"/>
      <c r="AI385" s="186" t="s">
        <v>1742</v>
      </c>
      <c r="AJ385" s="200">
        <v>100</v>
      </c>
      <c r="AK385" s="200">
        <v>100</v>
      </c>
      <c r="AL385" s="196" t="s">
        <v>1396</v>
      </c>
      <c r="AM385" s="199">
        <v>0</v>
      </c>
      <c r="AN385" s="198" t="str">
        <f t="shared" si="32"/>
        <v xml:space="preserve">Felicitaciones </v>
      </c>
      <c r="AO385" s="201">
        <f t="shared" ca="1" si="4"/>
        <v>43700</v>
      </c>
      <c r="AP385" s="186"/>
      <c r="AQ385" s="199" t="s">
        <v>1219</v>
      </c>
    </row>
    <row r="386" spans="1:43" ht="50.1" customHeight="1" x14ac:dyDescent="0.25">
      <c r="A386" s="151" t="e">
        <f>+#REF!+1</f>
        <v>#REF!</v>
      </c>
      <c r="B386" s="150" t="s">
        <v>391</v>
      </c>
      <c r="C386" s="150" t="s">
        <v>16</v>
      </c>
      <c r="D386" s="188" t="str">
        <f>IF(ISERROR(VLOOKUP(C386,Base!$C$2:$C$34,1,FALSE)),"error",LOOKUP(C386,Base!$C$2:$C$34,Base!$D$2:$D$34))</f>
        <v>Direccionamiento estratégico y planeación</v>
      </c>
      <c r="E386" s="188" t="str">
        <f>IF(ISERROR(VLOOKUP(C386,Base!$C$2:$C$34,1,FALSE)),"error",LOOKUP(C386,Base!$C$2:$C$34,Base!$E$2:$E$34))</f>
        <v>Defensa jurídica</v>
      </c>
      <c r="F386" s="188" t="str">
        <f>IF(ISERROR(VLOOKUP(C386,Base!$C$2:$C$34,1,FALSE)),"error",LOOKUP(C386,Base!$C$2:$C$34,Base!$F$2:$F$34))</f>
        <v xml:space="preserve">Plan de Acción </v>
      </c>
      <c r="G386" s="188" t="str">
        <f>IF(ISERROR(VLOOKUP(C386,Base!$C$2:$C$34,1,FALSE)),"error",LOOKUP(C386,Base!$C$2:$C$34,Base!$G$2:$G$34))</f>
        <v>IG-Consolidación del direccionamiento institucional</v>
      </c>
      <c r="H386" s="188" t="str">
        <f>IF(ISERROR(VLOOKUP(C386,Base!$C$2:$C$34,1,FALSE)),"error",LOOKUP(C386,Base!$C$2:$C$34,Base!$H$2:$H$34))</f>
        <v>Fortalecer la gobernanza y gobernabilidad de la Institución, orientando los procesos de gestión hacia el incremento de las capacidades institucionales y la consolidación del clima organizacional</v>
      </c>
      <c r="I386" s="150" t="s">
        <v>209</v>
      </c>
      <c r="J386" s="75" t="s">
        <v>288</v>
      </c>
      <c r="K386" s="150" t="s">
        <v>73</v>
      </c>
      <c r="L386" s="181" t="s">
        <v>692</v>
      </c>
      <c r="M386" s="182" t="s">
        <v>579</v>
      </c>
      <c r="N386" s="182" t="s">
        <v>580</v>
      </c>
      <c r="O386" s="182" t="s">
        <v>581</v>
      </c>
      <c r="P386" s="182" t="s">
        <v>582</v>
      </c>
      <c r="Q386" s="182" t="s">
        <v>583</v>
      </c>
      <c r="R386" s="182" t="s">
        <v>581</v>
      </c>
      <c r="S386" s="182"/>
      <c r="T386" s="182"/>
      <c r="U386" s="182" t="s">
        <v>693</v>
      </c>
      <c r="V386" s="77" t="s">
        <v>382</v>
      </c>
      <c r="W386" s="184">
        <v>3</v>
      </c>
      <c r="X386" s="182"/>
      <c r="Y386" s="182" t="s">
        <v>368</v>
      </c>
      <c r="Z386" s="183"/>
      <c r="AA386" s="184"/>
      <c r="AB386" s="184"/>
      <c r="AC386" s="183"/>
      <c r="AD386" s="184"/>
      <c r="AE386" s="185"/>
      <c r="AF386" s="184"/>
      <c r="AG386" s="184"/>
      <c r="AH386" s="182"/>
      <c r="AI386" s="186">
        <v>3</v>
      </c>
      <c r="AJ386" s="200">
        <v>100</v>
      </c>
      <c r="AK386" s="200">
        <v>100</v>
      </c>
      <c r="AL386" s="196" t="s">
        <v>1387</v>
      </c>
      <c r="AM386" s="199">
        <v>0</v>
      </c>
      <c r="AN386" s="198" t="str">
        <f t="shared" si="32"/>
        <v xml:space="preserve">Felicitaciones </v>
      </c>
      <c r="AO386" s="201">
        <f t="shared" ca="1" si="17"/>
        <v>43700</v>
      </c>
      <c r="AP386" s="225" t="s">
        <v>1434</v>
      </c>
      <c r="AQ386" s="199" t="s">
        <v>1219</v>
      </c>
    </row>
    <row r="387" spans="1:43" ht="50.1" customHeight="1" x14ac:dyDescent="0.25">
      <c r="A387" s="151" t="e">
        <f t="shared" si="31"/>
        <v>#REF!</v>
      </c>
      <c r="B387" s="150" t="s">
        <v>391</v>
      </c>
      <c r="C387" s="150" t="s">
        <v>16</v>
      </c>
      <c r="D387" s="188" t="str">
        <f>IF(ISERROR(VLOOKUP(C387,Base!$C$2:$C$34,1,FALSE)),"error",LOOKUP(C387,Base!$C$2:$C$34,Base!$D$2:$D$34))</f>
        <v>Direccionamiento estratégico y planeación</v>
      </c>
      <c r="E387" s="188" t="str">
        <f>IF(ISERROR(VLOOKUP(C387,Base!$C$2:$C$34,1,FALSE)),"error",LOOKUP(C387,Base!$C$2:$C$34,Base!$E$2:$E$34))</f>
        <v>Defensa jurídica</v>
      </c>
      <c r="F387" s="188" t="str">
        <f>IF(ISERROR(VLOOKUP(C387,Base!$C$2:$C$34,1,FALSE)),"error",LOOKUP(C387,Base!$C$2:$C$34,Base!$F$2:$F$34))</f>
        <v xml:space="preserve">Plan de Acción </v>
      </c>
      <c r="G387" s="188" t="str">
        <f>IF(ISERROR(VLOOKUP(C387,Base!$C$2:$C$34,1,FALSE)),"error",LOOKUP(C387,Base!$C$2:$C$34,Base!$G$2:$G$34))</f>
        <v>IG-Consolidación del direccionamiento institucional</v>
      </c>
      <c r="H387" s="188" t="str">
        <f>IF(ISERROR(VLOOKUP(C387,Base!$C$2:$C$34,1,FALSE)),"error",LOOKUP(C387,Base!$C$2:$C$34,Base!$H$2:$H$34))</f>
        <v>Fortalecer la gobernanza y gobernabilidad de la Institución, orientando los procesos de gestión hacia el incremento de las capacidades institucionales y la consolidación del clima organizacional</v>
      </c>
      <c r="I387" s="150" t="s">
        <v>209</v>
      </c>
      <c r="J387" s="75" t="s">
        <v>288</v>
      </c>
      <c r="K387" s="150" t="s">
        <v>73</v>
      </c>
      <c r="L387" s="181" t="s">
        <v>694</v>
      </c>
      <c r="M387" s="182" t="s">
        <v>579</v>
      </c>
      <c r="N387" s="182" t="s">
        <v>580</v>
      </c>
      <c r="O387" s="182" t="s">
        <v>581</v>
      </c>
      <c r="P387" s="182" t="s">
        <v>582</v>
      </c>
      <c r="Q387" s="182" t="s">
        <v>583</v>
      </c>
      <c r="R387" s="182" t="s">
        <v>581</v>
      </c>
      <c r="S387" s="182"/>
      <c r="T387" s="182"/>
      <c r="U387" s="182" t="s">
        <v>695</v>
      </c>
      <c r="V387" s="77" t="s">
        <v>382</v>
      </c>
      <c r="W387" s="184">
        <v>1</v>
      </c>
      <c r="X387" s="182"/>
      <c r="Y387" s="182" t="s">
        <v>95</v>
      </c>
      <c r="Z387" s="183"/>
      <c r="AA387" s="184"/>
      <c r="AB387" s="184"/>
      <c r="AC387" s="183"/>
      <c r="AD387" s="184"/>
      <c r="AE387" s="185"/>
      <c r="AF387" s="184"/>
      <c r="AG387" s="184"/>
      <c r="AH387" s="182"/>
      <c r="AI387" s="186">
        <v>40</v>
      </c>
      <c r="AJ387" s="200">
        <v>50</v>
      </c>
      <c r="AK387" s="200">
        <v>50</v>
      </c>
      <c r="AL387" s="196" t="s">
        <v>1387</v>
      </c>
      <c r="AM387" s="199">
        <v>30</v>
      </c>
      <c r="AN387" s="198" t="str">
        <f t="shared" si="32"/>
        <v>Justifique el Retraso</v>
      </c>
      <c r="AO387" s="201">
        <f t="shared" ca="1" si="17"/>
        <v>43700</v>
      </c>
      <c r="AP387" s="186" t="s">
        <v>1435</v>
      </c>
      <c r="AQ387" s="199" t="s">
        <v>1218</v>
      </c>
    </row>
    <row r="388" spans="1:43" ht="50.1" customHeight="1" x14ac:dyDescent="0.25">
      <c r="A388" s="151" t="e">
        <f t="shared" si="31"/>
        <v>#REF!</v>
      </c>
      <c r="B388" s="150" t="s">
        <v>391</v>
      </c>
      <c r="C388" s="150" t="s">
        <v>16</v>
      </c>
      <c r="D388" s="188" t="str">
        <f>IF(ISERROR(VLOOKUP(C388,Base!$C$2:$C$34,1,FALSE)),"error",LOOKUP(C388,Base!$C$2:$C$34,Base!$D$2:$D$34))</f>
        <v>Direccionamiento estratégico y planeación</v>
      </c>
      <c r="E388" s="188" t="str">
        <f>IF(ISERROR(VLOOKUP(C388,Base!$C$2:$C$34,1,FALSE)),"error",LOOKUP(C388,Base!$C$2:$C$34,Base!$E$2:$E$34))</f>
        <v>Defensa jurídica</v>
      </c>
      <c r="F388" s="188" t="str">
        <f>IF(ISERROR(VLOOKUP(C388,Base!$C$2:$C$34,1,FALSE)),"error",LOOKUP(C388,Base!$C$2:$C$34,Base!$F$2:$F$34))</f>
        <v xml:space="preserve">Plan de Acción </v>
      </c>
      <c r="G388" s="188" t="str">
        <f>IF(ISERROR(VLOOKUP(C388,Base!$C$2:$C$34,1,FALSE)),"error",LOOKUP(C388,Base!$C$2:$C$34,Base!$G$2:$G$34))</f>
        <v>IG-Consolidación del direccionamiento institucional</v>
      </c>
      <c r="H388" s="188" t="str">
        <f>IF(ISERROR(VLOOKUP(C388,Base!$C$2:$C$34,1,FALSE)),"error",LOOKUP(C388,Base!$C$2:$C$34,Base!$H$2:$H$34))</f>
        <v>Fortalecer la gobernanza y gobernabilidad de la Institución, orientando los procesos de gestión hacia el incremento de las capacidades institucionales y la consolidación del clima organizacional</v>
      </c>
      <c r="I388" s="150" t="s">
        <v>209</v>
      </c>
      <c r="J388" s="75" t="s">
        <v>288</v>
      </c>
      <c r="K388" s="150" t="s">
        <v>73</v>
      </c>
      <c r="L388" s="181" t="s">
        <v>696</v>
      </c>
      <c r="M388" s="182" t="s">
        <v>579</v>
      </c>
      <c r="N388" s="182" t="s">
        <v>580</v>
      </c>
      <c r="O388" s="182" t="s">
        <v>581</v>
      </c>
      <c r="P388" s="182" t="s">
        <v>582</v>
      </c>
      <c r="Q388" s="182" t="s">
        <v>583</v>
      </c>
      <c r="R388" s="182" t="s">
        <v>581</v>
      </c>
      <c r="S388" s="182"/>
      <c r="T388" s="182"/>
      <c r="U388" s="182" t="s">
        <v>697</v>
      </c>
      <c r="V388" s="77" t="s">
        <v>382</v>
      </c>
      <c r="W388" s="184">
        <v>3</v>
      </c>
      <c r="X388" s="182"/>
      <c r="Y388" s="182" t="s">
        <v>423</v>
      </c>
      <c r="Z388" s="183"/>
      <c r="AA388" s="184"/>
      <c r="AB388" s="184"/>
      <c r="AC388" s="183"/>
      <c r="AD388" s="184"/>
      <c r="AE388" s="185"/>
      <c r="AF388" s="184"/>
      <c r="AG388" s="184"/>
      <c r="AH388" s="182"/>
      <c r="AI388" s="186">
        <v>3</v>
      </c>
      <c r="AJ388" s="200">
        <v>100</v>
      </c>
      <c r="AK388" s="200">
        <v>100</v>
      </c>
      <c r="AL388" s="196" t="s">
        <v>1387</v>
      </c>
      <c r="AM388" s="199">
        <v>0</v>
      </c>
      <c r="AN388" s="198" t="str">
        <f t="shared" si="32"/>
        <v xml:space="preserve">Felicitaciones </v>
      </c>
      <c r="AO388" s="201">
        <f t="shared" ca="1" si="17"/>
        <v>43700</v>
      </c>
      <c r="AP388" s="186" t="s">
        <v>1436</v>
      </c>
      <c r="AQ388" s="199" t="s">
        <v>1219</v>
      </c>
    </row>
    <row r="389" spans="1:43" ht="50.1" customHeight="1" x14ac:dyDescent="0.25">
      <c r="A389" s="151" t="e">
        <f t="shared" si="31"/>
        <v>#REF!</v>
      </c>
      <c r="B389" s="150" t="s">
        <v>391</v>
      </c>
      <c r="C389" s="150" t="s">
        <v>16</v>
      </c>
      <c r="D389" s="188" t="str">
        <f>IF(ISERROR(VLOOKUP(C389,Base!$C$2:$C$34,1,FALSE)),"error",LOOKUP(C389,Base!$C$2:$C$34,Base!$D$2:$D$34))</f>
        <v>Direccionamiento estratégico y planeación</v>
      </c>
      <c r="E389" s="188" t="str">
        <f>IF(ISERROR(VLOOKUP(C389,Base!$C$2:$C$34,1,FALSE)),"error",LOOKUP(C389,Base!$C$2:$C$34,Base!$E$2:$E$34))</f>
        <v>Defensa jurídica</v>
      </c>
      <c r="F389" s="188" t="str">
        <f>IF(ISERROR(VLOOKUP(C389,Base!$C$2:$C$34,1,FALSE)),"error",LOOKUP(C389,Base!$C$2:$C$34,Base!$F$2:$F$34))</f>
        <v xml:space="preserve">Plan de Acción </v>
      </c>
      <c r="G389" s="188" t="str">
        <f>IF(ISERROR(VLOOKUP(C389,Base!$C$2:$C$34,1,FALSE)),"error",LOOKUP(C389,Base!$C$2:$C$34,Base!$G$2:$G$34))</f>
        <v>IG-Consolidación del direccionamiento institucional</v>
      </c>
      <c r="H389" s="188" t="str">
        <f>IF(ISERROR(VLOOKUP(C389,Base!$C$2:$C$34,1,FALSE)),"error",LOOKUP(C389,Base!$C$2:$C$34,Base!$H$2:$H$34))</f>
        <v>Fortalecer la gobernanza y gobernabilidad de la Institución, orientando los procesos de gestión hacia el incremento de las capacidades institucionales y la consolidación del clima organizacional</v>
      </c>
      <c r="I389" s="150" t="s">
        <v>209</v>
      </c>
      <c r="J389" s="75" t="s">
        <v>288</v>
      </c>
      <c r="K389" s="150" t="s">
        <v>73</v>
      </c>
      <c r="L389" s="181" t="s">
        <v>698</v>
      </c>
      <c r="M389" s="182" t="s">
        <v>579</v>
      </c>
      <c r="N389" s="182" t="s">
        <v>580</v>
      </c>
      <c r="O389" s="182" t="s">
        <v>581</v>
      </c>
      <c r="P389" s="182" t="s">
        <v>582</v>
      </c>
      <c r="Q389" s="182" t="s">
        <v>583</v>
      </c>
      <c r="R389" s="182" t="s">
        <v>581</v>
      </c>
      <c r="S389" s="182"/>
      <c r="T389" s="182"/>
      <c r="U389" s="182" t="s">
        <v>699</v>
      </c>
      <c r="V389" s="77" t="s">
        <v>135</v>
      </c>
      <c r="W389" s="184">
        <v>100</v>
      </c>
      <c r="X389" s="182"/>
      <c r="Y389" s="182" t="s">
        <v>356</v>
      </c>
      <c r="Z389" s="183"/>
      <c r="AA389" s="184"/>
      <c r="AB389" s="184"/>
      <c r="AC389" s="183"/>
      <c r="AD389" s="184"/>
      <c r="AE389" s="185"/>
      <c r="AF389" s="184"/>
      <c r="AG389" s="184"/>
      <c r="AH389" s="182"/>
      <c r="AI389" s="186">
        <v>90</v>
      </c>
      <c r="AJ389" s="200">
        <v>90</v>
      </c>
      <c r="AK389" s="200">
        <v>90</v>
      </c>
      <c r="AL389" s="196" t="s">
        <v>1387</v>
      </c>
      <c r="AM389" s="199">
        <v>30</v>
      </c>
      <c r="AN389" s="198" t="str">
        <f t="shared" si="32"/>
        <v>Justifique el Retraso</v>
      </c>
      <c r="AO389" s="201">
        <f t="shared" ca="1" si="17"/>
        <v>43700</v>
      </c>
      <c r="AP389" s="186" t="s">
        <v>1437</v>
      </c>
      <c r="AQ389" s="199" t="s">
        <v>1218</v>
      </c>
    </row>
    <row r="390" spans="1:43" ht="50.1" customHeight="1" x14ac:dyDescent="0.25">
      <c r="A390" s="151" t="e">
        <f t="shared" si="31"/>
        <v>#REF!</v>
      </c>
      <c r="B390" s="150" t="s">
        <v>391</v>
      </c>
      <c r="C390" s="150" t="s">
        <v>16</v>
      </c>
      <c r="D390" s="188" t="str">
        <f>IF(ISERROR(VLOOKUP(C390,Base!$C$2:$C$34,1,FALSE)),"error",LOOKUP(C390,Base!$C$2:$C$34,Base!$D$2:$D$34))</f>
        <v>Direccionamiento estratégico y planeación</v>
      </c>
      <c r="E390" s="188" t="str">
        <f>IF(ISERROR(VLOOKUP(C390,Base!$C$2:$C$34,1,FALSE)),"error",LOOKUP(C390,Base!$C$2:$C$34,Base!$E$2:$E$34))</f>
        <v>Defensa jurídica</v>
      </c>
      <c r="F390" s="188" t="str">
        <f>IF(ISERROR(VLOOKUP(C390,Base!$C$2:$C$34,1,FALSE)),"error",LOOKUP(C390,Base!$C$2:$C$34,Base!$F$2:$F$34))</f>
        <v xml:space="preserve">Plan de Acción </v>
      </c>
      <c r="G390" s="188" t="str">
        <f>IF(ISERROR(VLOOKUP(C390,Base!$C$2:$C$34,1,FALSE)),"error",LOOKUP(C390,Base!$C$2:$C$34,Base!$G$2:$G$34))</f>
        <v>IG-Consolidación del direccionamiento institucional</v>
      </c>
      <c r="H390" s="188" t="str">
        <f>IF(ISERROR(VLOOKUP(C390,Base!$C$2:$C$34,1,FALSE)),"error",LOOKUP(C390,Base!$C$2:$C$34,Base!$H$2:$H$34))</f>
        <v>Fortalecer la gobernanza y gobernabilidad de la Institución, orientando los procesos de gestión hacia el incremento de las capacidades institucionales y la consolidación del clima organizacional</v>
      </c>
      <c r="I390" s="150" t="s">
        <v>209</v>
      </c>
      <c r="J390" s="75" t="s">
        <v>288</v>
      </c>
      <c r="K390" s="150" t="s">
        <v>73</v>
      </c>
      <c r="L390" s="181" t="s">
        <v>700</v>
      </c>
      <c r="M390" s="182" t="s">
        <v>579</v>
      </c>
      <c r="N390" s="182" t="s">
        <v>580</v>
      </c>
      <c r="O390" s="182" t="s">
        <v>581</v>
      </c>
      <c r="P390" s="182" t="s">
        <v>582</v>
      </c>
      <c r="Q390" s="182" t="s">
        <v>583</v>
      </c>
      <c r="R390" s="182" t="s">
        <v>581</v>
      </c>
      <c r="S390" s="182"/>
      <c r="T390" s="182"/>
      <c r="U390" s="182" t="s">
        <v>701</v>
      </c>
      <c r="V390" s="77" t="s">
        <v>135</v>
      </c>
      <c r="W390" s="184">
        <v>100</v>
      </c>
      <c r="X390" s="182"/>
      <c r="Y390" s="182" t="s">
        <v>362</v>
      </c>
      <c r="Z390" s="183"/>
      <c r="AA390" s="184"/>
      <c r="AB390" s="184"/>
      <c r="AC390" s="183"/>
      <c r="AD390" s="184"/>
      <c r="AE390" s="185"/>
      <c r="AF390" s="184"/>
      <c r="AG390" s="184"/>
      <c r="AH390" s="182"/>
      <c r="AI390" s="186">
        <v>100</v>
      </c>
      <c r="AJ390" s="200">
        <v>100</v>
      </c>
      <c r="AK390" s="200">
        <v>100</v>
      </c>
      <c r="AL390" s="196" t="s">
        <v>1387</v>
      </c>
      <c r="AM390" s="199">
        <v>0</v>
      </c>
      <c r="AN390" s="198" t="str">
        <f t="shared" si="32"/>
        <v xml:space="preserve">Felicitaciones </v>
      </c>
      <c r="AO390" s="201">
        <f t="shared" ca="1" si="17"/>
        <v>43700</v>
      </c>
      <c r="AP390" s="186" t="s">
        <v>1438</v>
      </c>
      <c r="AQ390" s="199" t="s">
        <v>1219</v>
      </c>
    </row>
    <row r="391" spans="1:43" ht="50.1" customHeight="1" x14ac:dyDescent="0.25">
      <c r="A391" s="151" t="e">
        <f t="shared" si="31"/>
        <v>#REF!</v>
      </c>
      <c r="B391" s="150" t="s">
        <v>391</v>
      </c>
      <c r="C391" s="150" t="s">
        <v>16</v>
      </c>
      <c r="D391" s="188" t="str">
        <f>IF(ISERROR(VLOOKUP(C391,Base!$C$2:$C$34,1,FALSE)),"error",LOOKUP(C391,Base!$C$2:$C$34,Base!$D$2:$D$34))</f>
        <v>Direccionamiento estratégico y planeación</v>
      </c>
      <c r="E391" s="188" t="str">
        <f>IF(ISERROR(VLOOKUP(C391,Base!$C$2:$C$34,1,FALSE)),"error",LOOKUP(C391,Base!$C$2:$C$34,Base!$E$2:$E$34))</f>
        <v>Defensa jurídica</v>
      </c>
      <c r="F391" s="188" t="str">
        <f>IF(ISERROR(VLOOKUP(C391,Base!$C$2:$C$34,1,FALSE)),"error",LOOKUP(C391,Base!$C$2:$C$34,Base!$F$2:$F$34))</f>
        <v xml:space="preserve">Plan de Acción </v>
      </c>
      <c r="G391" s="188" t="str">
        <f>IF(ISERROR(VLOOKUP(C391,Base!$C$2:$C$34,1,FALSE)),"error",LOOKUP(C391,Base!$C$2:$C$34,Base!$G$2:$G$34))</f>
        <v>IG-Consolidación del direccionamiento institucional</v>
      </c>
      <c r="H391" s="188" t="str">
        <f>IF(ISERROR(VLOOKUP(C391,Base!$C$2:$C$34,1,FALSE)),"error",LOOKUP(C391,Base!$C$2:$C$34,Base!$H$2:$H$34))</f>
        <v>Fortalecer la gobernanza y gobernabilidad de la Institución, orientando los procesos de gestión hacia el incremento de las capacidades institucionales y la consolidación del clima organizacional</v>
      </c>
      <c r="I391" s="150" t="s">
        <v>209</v>
      </c>
      <c r="J391" s="75" t="s">
        <v>288</v>
      </c>
      <c r="K391" s="150" t="s">
        <v>73</v>
      </c>
      <c r="L391" s="181" t="s">
        <v>702</v>
      </c>
      <c r="M391" s="182" t="s">
        <v>579</v>
      </c>
      <c r="N391" s="182" t="s">
        <v>580</v>
      </c>
      <c r="O391" s="182" t="s">
        <v>581</v>
      </c>
      <c r="P391" s="182" t="s">
        <v>582</v>
      </c>
      <c r="Q391" s="182" t="s">
        <v>583</v>
      </c>
      <c r="R391" s="182" t="s">
        <v>581</v>
      </c>
      <c r="S391" s="182"/>
      <c r="T391" s="182"/>
      <c r="U391" s="182" t="s">
        <v>703</v>
      </c>
      <c r="V391" s="77" t="s">
        <v>135</v>
      </c>
      <c r="W391" s="184">
        <v>100</v>
      </c>
      <c r="X391" s="182"/>
      <c r="Y391" s="182" t="s">
        <v>354</v>
      </c>
      <c r="Z391" s="183"/>
      <c r="AA391" s="184"/>
      <c r="AB391" s="184"/>
      <c r="AC391" s="183"/>
      <c r="AD391" s="184"/>
      <c r="AE391" s="185"/>
      <c r="AF391" s="184"/>
      <c r="AG391" s="184"/>
      <c r="AH391" s="182"/>
      <c r="AI391" s="186">
        <v>95</v>
      </c>
      <c r="AJ391" s="200">
        <v>95</v>
      </c>
      <c r="AK391" s="200">
        <v>95</v>
      </c>
      <c r="AL391" s="196" t="s">
        <v>1387</v>
      </c>
      <c r="AM391" s="199">
        <v>0</v>
      </c>
      <c r="AN391" s="198" t="str">
        <f t="shared" si="32"/>
        <v xml:space="preserve">Felicitaciones </v>
      </c>
      <c r="AO391" s="201">
        <f t="shared" ca="1" si="17"/>
        <v>43700</v>
      </c>
      <c r="AP391" s="186" t="s">
        <v>1439</v>
      </c>
      <c r="AQ391" s="199" t="s">
        <v>1219</v>
      </c>
    </row>
    <row r="392" spans="1:43" ht="45" x14ac:dyDescent="0.25">
      <c r="A392" s="151" t="e">
        <f t="shared" si="31"/>
        <v>#REF!</v>
      </c>
      <c r="B392" s="150" t="s">
        <v>391</v>
      </c>
      <c r="C392" s="150" t="s">
        <v>15</v>
      </c>
      <c r="D392" s="188" t="str">
        <f>IF(ISERROR(VLOOKUP(C392,Base!$C$2:$C$34,1,FALSE)),"error",LOOKUP(C392,Base!$C$2:$C$34,Base!$D$2:$D$34))</f>
        <v>Direccionamiento estratégico y planeación / Evaluación de Resultados</v>
      </c>
      <c r="E392" s="188" t="str">
        <f>IF(ISERROR(VLOOKUP(C392,Base!$C$2:$C$34,1,FALSE)),"error",LOOKUP(C392,Base!$C$2:$C$34,Base!$E$2:$E$34))</f>
        <v>Planeación Institucional /Racionalización de trámites /Seguimiento y evaluación del desempeño institucional</v>
      </c>
      <c r="F392" s="188" t="str">
        <f>IF(ISERROR(VLOOKUP(C392,Base!$C$2:$C$34,1,FALSE)),"error",LOOKUP(C392,Base!$C$2:$C$34,Base!$F$2:$F$34))</f>
        <v xml:space="preserve">Plan de Acción </v>
      </c>
      <c r="G392" s="188" t="str">
        <f>IF(ISERROR(VLOOKUP(C392,Base!$C$2:$C$34,1,FALSE)),"error",LOOKUP(C392,Base!$C$2:$C$34,Base!$G$2:$G$34))</f>
        <v>GE-Retroalimentación institucional permanente</v>
      </c>
      <c r="H392" s="188" t="str">
        <f>IF(ISERROR(VLOOKUP(C392,Base!$C$2:$C$34,1,FALSE)),"error",LOOKUP(C392,Base!$C$2:$C$34,Base!$H$2:$H$34))</f>
        <v>Fortalecer la gobernanza y gobernabilidad de la Institución, orientando los procesos de gestión hacia el incremento de las capacidades institucionales y la consolidación del clima organizacional</v>
      </c>
      <c r="I392" s="150" t="s">
        <v>209</v>
      </c>
      <c r="J392" s="75" t="s">
        <v>285</v>
      </c>
      <c r="K392" s="150" t="s">
        <v>73</v>
      </c>
      <c r="L392" s="181" t="s">
        <v>816</v>
      </c>
      <c r="M392" s="182" t="s">
        <v>579</v>
      </c>
      <c r="N392" s="182" t="s">
        <v>580</v>
      </c>
      <c r="O392" s="182" t="s">
        <v>581</v>
      </c>
      <c r="P392" s="182" t="s">
        <v>582</v>
      </c>
      <c r="Q392" s="182" t="s">
        <v>583</v>
      </c>
      <c r="R392" s="182" t="s">
        <v>581</v>
      </c>
      <c r="S392" s="182"/>
      <c r="T392" s="182"/>
      <c r="U392" s="182" t="s">
        <v>817</v>
      </c>
      <c r="V392" s="77" t="s">
        <v>382</v>
      </c>
      <c r="W392" s="184">
        <v>1</v>
      </c>
      <c r="X392" s="182"/>
      <c r="Y392" s="182" t="s">
        <v>102</v>
      </c>
      <c r="Z392" s="183"/>
      <c r="AA392" s="184"/>
      <c r="AB392" s="184"/>
      <c r="AC392" s="183"/>
      <c r="AD392" s="184"/>
      <c r="AE392" s="185"/>
      <c r="AF392" s="184"/>
      <c r="AG392" s="184"/>
      <c r="AH392" s="182"/>
      <c r="AI392" s="186">
        <v>1</v>
      </c>
      <c r="AJ392" s="200">
        <v>100</v>
      </c>
      <c r="AK392" s="200">
        <v>100</v>
      </c>
      <c r="AL392" s="196" t="s">
        <v>1390</v>
      </c>
      <c r="AM392" s="199">
        <v>0</v>
      </c>
      <c r="AN392" s="198" t="str">
        <f t="shared" ref="AN392:AN410" si="33">IF(AM392="","",IF(AM392&lt;=0,"Felicitaciones ",IF(AM392&lt;=15,"Retraso Moderado",IF(AM392&gt;15,"Justifique el Retraso",))))</f>
        <v xml:space="preserve">Felicitaciones </v>
      </c>
      <c r="AO392" s="201">
        <f t="shared" ca="1" si="29"/>
        <v>43700</v>
      </c>
      <c r="AP392" s="186" t="s">
        <v>1440</v>
      </c>
      <c r="AQ392" s="250" t="s">
        <v>1219</v>
      </c>
    </row>
    <row r="393" spans="1:43" ht="45" x14ac:dyDescent="0.25">
      <c r="A393" s="151" t="e">
        <f t="shared" si="31"/>
        <v>#REF!</v>
      </c>
      <c r="B393" s="150" t="s">
        <v>391</v>
      </c>
      <c r="C393" s="150" t="s">
        <v>15</v>
      </c>
      <c r="D393" s="188" t="str">
        <f>IF(ISERROR(VLOOKUP(C393,Base!$C$2:$C$34,1,FALSE)),"error",LOOKUP(C393,Base!$C$2:$C$34,Base!$D$2:$D$34))</f>
        <v>Direccionamiento estratégico y planeación / Evaluación de Resultados</v>
      </c>
      <c r="E393" s="188" t="str">
        <f>IF(ISERROR(VLOOKUP(C393,Base!$C$2:$C$34,1,FALSE)),"error",LOOKUP(C393,Base!$C$2:$C$34,Base!$E$2:$E$34))</f>
        <v>Planeación Institucional /Racionalización de trámites /Seguimiento y evaluación del desempeño institucional</v>
      </c>
      <c r="F393" s="188" t="str">
        <f>IF(ISERROR(VLOOKUP(C393,Base!$C$2:$C$34,1,FALSE)),"error",LOOKUP(C393,Base!$C$2:$C$34,Base!$F$2:$F$34))</f>
        <v xml:space="preserve">Plan de Acción </v>
      </c>
      <c r="G393" s="188" t="str">
        <f>IF(ISERROR(VLOOKUP(C393,Base!$C$2:$C$34,1,FALSE)),"error",LOOKUP(C393,Base!$C$2:$C$34,Base!$G$2:$G$34))</f>
        <v>GE-Retroalimentación institucional permanente</v>
      </c>
      <c r="H393" s="188" t="str">
        <f>IF(ISERROR(VLOOKUP(C393,Base!$C$2:$C$34,1,FALSE)),"error",LOOKUP(C393,Base!$C$2:$C$34,Base!$H$2:$H$34))</f>
        <v>Fortalecer la gobernanza y gobernabilidad de la Institución, orientando los procesos de gestión hacia el incremento de las capacidades institucionales y la consolidación del clima organizacional</v>
      </c>
      <c r="I393" s="150" t="s">
        <v>209</v>
      </c>
      <c r="J393" s="75" t="s">
        <v>303</v>
      </c>
      <c r="K393" s="150" t="s">
        <v>73</v>
      </c>
      <c r="L393" s="181" t="s">
        <v>818</v>
      </c>
      <c r="M393" s="182" t="s">
        <v>579</v>
      </c>
      <c r="N393" s="182" t="s">
        <v>580</v>
      </c>
      <c r="O393" s="182" t="s">
        <v>581</v>
      </c>
      <c r="P393" s="182" t="s">
        <v>582</v>
      </c>
      <c r="Q393" s="182" t="s">
        <v>583</v>
      </c>
      <c r="R393" s="182" t="s">
        <v>581</v>
      </c>
      <c r="S393" s="182"/>
      <c r="T393" s="182"/>
      <c r="U393" s="182" t="s">
        <v>819</v>
      </c>
      <c r="V393" s="77" t="s">
        <v>382</v>
      </c>
      <c r="W393" s="184">
        <v>1</v>
      </c>
      <c r="X393" s="182"/>
      <c r="Y393" s="182" t="s">
        <v>409</v>
      </c>
      <c r="Z393" s="183"/>
      <c r="AA393" s="184"/>
      <c r="AB393" s="184"/>
      <c r="AC393" s="183"/>
      <c r="AD393" s="184"/>
      <c r="AE393" s="185"/>
      <c r="AF393" s="184"/>
      <c r="AG393" s="184"/>
      <c r="AH393" s="182"/>
      <c r="AI393" s="186">
        <v>1</v>
      </c>
      <c r="AJ393" s="200">
        <v>100</v>
      </c>
      <c r="AK393" s="200">
        <v>100</v>
      </c>
      <c r="AL393" s="196" t="s">
        <v>1387</v>
      </c>
      <c r="AM393" s="199">
        <v>0</v>
      </c>
      <c r="AN393" s="198" t="str">
        <f t="shared" si="33"/>
        <v xml:space="preserve">Felicitaciones </v>
      </c>
      <c r="AO393" s="201">
        <f t="shared" ca="1" si="29"/>
        <v>43700</v>
      </c>
      <c r="AP393" s="186" t="s">
        <v>1441</v>
      </c>
      <c r="AQ393" s="250" t="s">
        <v>1219</v>
      </c>
    </row>
    <row r="394" spans="1:43" ht="56.25" x14ac:dyDescent="0.25">
      <c r="A394" s="151" t="e">
        <f t="shared" si="31"/>
        <v>#REF!</v>
      </c>
      <c r="B394" s="150" t="s">
        <v>391</v>
      </c>
      <c r="C394" s="150" t="s">
        <v>15</v>
      </c>
      <c r="D394" s="188" t="str">
        <f>IF(ISERROR(VLOOKUP(C394,Base!$C$2:$C$34,1,FALSE)),"error",LOOKUP(C394,Base!$C$2:$C$34,Base!$D$2:$D$34))</f>
        <v>Direccionamiento estratégico y planeación / Evaluación de Resultados</v>
      </c>
      <c r="E394" s="188" t="str">
        <f>IF(ISERROR(VLOOKUP(C394,Base!$C$2:$C$34,1,FALSE)),"error",LOOKUP(C394,Base!$C$2:$C$34,Base!$E$2:$E$34))</f>
        <v>Planeación Institucional /Racionalización de trámites /Seguimiento y evaluación del desempeño institucional</v>
      </c>
      <c r="F394" s="188" t="str">
        <f>IF(ISERROR(VLOOKUP(C394,Base!$C$2:$C$34,1,FALSE)),"error",LOOKUP(C394,Base!$C$2:$C$34,Base!$F$2:$F$34))</f>
        <v xml:space="preserve">Plan de Acción </v>
      </c>
      <c r="G394" s="188" t="str">
        <f>IF(ISERROR(VLOOKUP(C394,Base!$C$2:$C$34,1,FALSE)),"error",LOOKUP(C394,Base!$C$2:$C$34,Base!$G$2:$G$34))</f>
        <v>GE-Retroalimentación institucional permanente</v>
      </c>
      <c r="H394" s="188" t="str">
        <f>IF(ISERROR(VLOOKUP(C394,Base!$C$2:$C$34,1,FALSE)),"error",LOOKUP(C394,Base!$C$2:$C$34,Base!$H$2:$H$34))</f>
        <v>Fortalecer la gobernanza y gobernabilidad de la Institución, orientando los procesos de gestión hacia el incremento de las capacidades institucionales y la consolidación del clima organizacional</v>
      </c>
      <c r="I394" s="150" t="s">
        <v>209</v>
      </c>
      <c r="J394" s="75" t="s">
        <v>303</v>
      </c>
      <c r="K394" s="150" t="s">
        <v>73</v>
      </c>
      <c r="L394" s="181" t="s">
        <v>818</v>
      </c>
      <c r="M394" s="182" t="s">
        <v>579</v>
      </c>
      <c r="N394" s="182" t="s">
        <v>580</v>
      </c>
      <c r="O394" s="182" t="s">
        <v>581</v>
      </c>
      <c r="P394" s="182" t="s">
        <v>582</v>
      </c>
      <c r="Q394" s="182" t="s">
        <v>583</v>
      </c>
      <c r="R394" s="182" t="s">
        <v>581</v>
      </c>
      <c r="S394" s="182"/>
      <c r="T394" s="182"/>
      <c r="U394" s="182" t="s">
        <v>820</v>
      </c>
      <c r="V394" s="77" t="s">
        <v>382</v>
      </c>
      <c r="W394" s="184">
        <v>1</v>
      </c>
      <c r="X394" s="182"/>
      <c r="Y394" s="182" t="s">
        <v>409</v>
      </c>
      <c r="Z394" s="183"/>
      <c r="AA394" s="184"/>
      <c r="AB394" s="184"/>
      <c r="AC394" s="183"/>
      <c r="AD394" s="184"/>
      <c r="AE394" s="185"/>
      <c r="AF394" s="184"/>
      <c r="AG394" s="184"/>
      <c r="AH394" s="182"/>
      <c r="AI394" s="186">
        <v>1</v>
      </c>
      <c r="AJ394" s="200">
        <v>100</v>
      </c>
      <c r="AK394" s="200">
        <v>100</v>
      </c>
      <c r="AL394" s="196" t="s">
        <v>1387</v>
      </c>
      <c r="AM394" s="199">
        <v>0</v>
      </c>
      <c r="AN394" s="198" t="str">
        <f t="shared" si="33"/>
        <v xml:space="preserve">Felicitaciones </v>
      </c>
      <c r="AO394" s="201">
        <f t="shared" ca="1" si="29"/>
        <v>43700</v>
      </c>
      <c r="AP394" s="186" t="s">
        <v>1442</v>
      </c>
      <c r="AQ394" s="250" t="s">
        <v>1219</v>
      </c>
    </row>
    <row r="395" spans="1:43" ht="45" x14ac:dyDescent="0.25">
      <c r="A395" s="151" t="e">
        <f t="shared" si="31"/>
        <v>#REF!</v>
      </c>
      <c r="B395" s="150" t="s">
        <v>391</v>
      </c>
      <c r="C395" s="150" t="s">
        <v>15</v>
      </c>
      <c r="D395" s="188" t="str">
        <f>IF(ISERROR(VLOOKUP(C395,Base!$C$2:$C$34,1,FALSE)),"error",LOOKUP(C395,Base!$C$2:$C$34,Base!$D$2:$D$34))</f>
        <v>Direccionamiento estratégico y planeación / Evaluación de Resultados</v>
      </c>
      <c r="E395" s="188" t="str">
        <f>IF(ISERROR(VLOOKUP(C395,Base!$C$2:$C$34,1,FALSE)),"error",LOOKUP(C395,Base!$C$2:$C$34,Base!$E$2:$E$34))</f>
        <v>Planeación Institucional /Racionalización de trámites /Seguimiento y evaluación del desempeño institucional</v>
      </c>
      <c r="F395" s="188" t="str">
        <f>IF(ISERROR(VLOOKUP(C395,Base!$C$2:$C$34,1,FALSE)),"error",LOOKUP(C395,Base!$C$2:$C$34,Base!$F$2:$F$34))</f>
        <v xml:space="preserve">Plan de Acción </v>
      </c>
      <c r="G395" s="188" t="str">
        <f>IF(ISERROR(VLOOKUP(C395,Base!$C$2:$C$34,1,FALSE)),"error",LOOKUP(C395,Base!$C$2:$C$34,Base!$G$2:$G$34))</f>
        <v>GE-Retroalimentación institucional permanente</v>
      </c>
      <c r="H395" s="188" t="str">
        <f>IF(ISERROR(VLOOKUP(C395,Base!$C$2:$C$34,1,FALSE)),"error",LOOKUP(C395,Base!$C$2:$C$34,Base!$H$2:$H$34))</f>
        <v>Fortalecer la gobernanza y gobernabilidad de la Institución, orientando los procesos de gestión hacia el incremento de las capacidades institucionales y la consolidación del clima organizacional</v>
      </c>
      <c r="I395" s="150" t="s">
        <v>209</v>
      </c>
      <c r="J395" s="75" t="s">
        <v>290</v>
      </c>
      <c r="K395" s="150" t="s">
        <v>73</v>
      </c>
      <c r="L395" s="181" t="s">
        <v>821</v>
      </c>
      <c r="M395" s="182" t="s">
        <v>579</v>
      </c>
      <c r="N395" s="182" t="s">
        <v>580</v>
      </c>
      <c r="O395" s="182" t="s">
        <v>581</v>
      </c>
      <c r="P395" s="182" t="s">
        <v>582</v>
      </c>
      <c r="Q395" s="182" t="s">
        <v>583</v>
      </c>
      <c r="R395" s="182" t="s">
        <v>581</v>
      </c>
      <c r="S395" s="182"/>
      <c r="T395" s="182"/>
      <c r="U395" s="182" t="s">
        <v>822</v>
      </c>
      <c r="V395" s="77" t="s">
        <v>382</v>
      </c>
      <c r="W395" s="184">
        <v>1</v>
      </c>
      <c r="X395" s="182"/>
      <c r="Y395" s="182" t="s">
        <v>370</v>
      </c>
      <c r="Z395" s="183"/>
      <c r="AA395" s="184"/>
      <c r="AB395" s="184"/>
      <c r="AC395" s="183"/>
      <c r="AD395" s="184"/>
      <c r="AE395" s="185"/>
      <c r="AF395" s="184"/>
      <c r="AG395" s="184"/>
      <c r="AH395" s="182"/>
      <c r="AI395" s="186">
        <v>0</v>
      </c>
      <c r="AJ395" s="200">
        <v>0</v>
      </c>
      <c r="AK395" s="200">
        <v>0</v>
      </c>
      <c r="AL395" s="196">
        <v>0</v>
      </c>
      <c r="AM395" s="199">
        <v>30</v>
      </c>
      <c r="AN395" s="198" t="str">
        <f t="shared" si="33"/>
        <v>Justifique el Retraso</v>
      </c>
      <c r="AO395" s="201">
        <f t="shared" ca="1" si="29"/>
        <v>43700</v>
      </c>
      <c r="AP395" s="186"/>
      <c r="AQ395" s="199" t="s">
        <v>1218</v>
      </c>
    </row>
    <row r="396" spans="1:43" ht="45" x14ac:dyDescent="0.25">
      <c r="A396" s="151" t="e">
        <f t="shared" si="31"/>
        <v>#REF!</v>
      </c>
      <c r="B396" s="150" t="s">
        <v>391</v>
      </c>
      <c r="C396" s="150" t="s">
        <v>15</v>
      </c>
      <c r="D396" s="188" t="str">
        <f>IF(ISERROR(VLOOKUP(C396,Base!$C$2:$C$34,1,FALSE)),"error",LOOKUP(C396,Base!$C$2:$C$34,Base!$D$2:$D$34))</f>
        <v>Direccionamiento estratégico y planeación / Evaluación de Resultados</v>
      </c>
      <c r="E396" s="188" t="str">
        <f>IF(ISERROR(VLOOKUP(C396,Base!$C$2:$C$34,1,FALSE)),"error",LOOKUP(C396,Base!$C$2:$C$34,Base!$E$2:$E$34))</f>
        <v>Planeación Institucional /Racionalización de trámites /Seguimiento y evaluación del desempeño institucional</v>
      </c>
      <c r="F396" s="188" t="str">
        <f>IF(ISERROR(VLOOKUP(C396,Base!$C$2:$C$34,1,FALSE)),"error",LOOKUP(C396,Base!$C$2:$C$34,Base!$F$2:$F$34))</f>
        <v xml:space="preserve">Plan de Acción </v>
      </c>
      <c r="G396" s="188" t="str">
        <f>IF(ISERROR(VLOOKUP(C396,Base!$C$2:$C$34,1,FALSE)),"error",LOOKUP(C396,Base!$C$2:$C$34,Base!$G$2:$G$34))</f>
        <v>GE-Retroalimentación institucional permanente</v>
      </c>
      <c r="H396" s="188" t="str">
        <f>IF(ISERROR(VLOOKUP(C396,Base!$C$2:$C$34,1,FALSE)),"error",LOOKUP(C396,Base!$C$2:$C$34,Base!$H$2:$H$34))</f>
        <v>Fortalecer la gobernanza y gobernabilidad de la Institución, orientando los procesos de gestión hacia el incremento de las capacidades institucionales y la consolidación del clima organizacional</v>
      </c>
      <c r="I396" s="150" t="s">
        <v>209</v>
      </c>
      <c r="J396" s="75" t="s">
        <v>290</v>
      </c>
      <c r="K396" s="150" t="s">
        <v>73</v>
      </c>
      <c r="L396" s="181" t="s">
        <v>823</v>
      </c>
      <c r="M396" s="182" t="s">
        <v>579</v>
      </c>
      <c r="N396" s="182" t="s">
        <v>580</v>
      </c>
      <c r="O396" s="182" t="s">
        <v>581</v>
      </c>
      <c r="P396" s="182" t="s">
        <v>582</v>
      </c>
      <c r="Q396" s="182" t="s">
        <v>583</v>
      </c>
      <c r="R396" s="182" t="s">
        <v>581</v>
      </c>
      <c r="S396" s="182"/>
      <c r="T396" s="182"/>
      <c r="U396" s="182" t="s">
        <v>1443</v>
      </c>
      <c r="V396" s="77" t="s">
        <v>135</v>
      </c>
      <c r="W396" s="184">
        <v>60</v>
      </c>
      <c r="X396" s="182"/>
      <c r="Y396" s="182" t="s">
        <v>342</v>
      </c>
      <c r="Z396" s="183"/>
      <c r="AA396" s="184"/>
      <c r="AB396" s="184"/>
      <c r="AC396" s="183"/>
      <c r="AD396" s="184"/>
      <c r="AE396" s="185"/>
      <c r="AF396" s="184"/>
      <c r="AG396" s="184"/>
      <c r="AH396" s="182"/>
      <c r="AI396" s="186">
        <v>60</v>
      </c>
      <c r="AJ396" s="200">
        <v>100</v>
      </c>
      <c r="AK396" s="200">
        <v>100</v>
      </c>
      <c r="AL396" s="196" t="s">
        <v>1387</v>
      </c>
      <c r="AM396" s="199">
        <v>0</v>
      </c>
      <c r="AN396" s="198" t="str">
        <f t="shared" si="33"/>
        <v xml:space="preserve">Felicitaciones </v>
      </c>
      <c r="AO396" s="201">
        <f t="shared" ca="1" si="29"/>
        <v>43700</v>
      </c>
      <c r="AP396" s="186" t="s">
        <v>1444</v>
      </c>
      <c r="AQ396" s="250" t="s">
        <v>1219</v>
      </c>
    </row>
    <row r="397" spans="1:43" ht="45" x14ac:dyDescent="0.25">
      <c r="A397" s="151" t="e">
        <f t="shared" si="31"/>
        <v>#REF!</v>
      </c>
      <c r="B397" s="150" t="s">
        <v>391</v>
      </c>
      <c r="C397" s="150" t="s">
        <v>15</v>
      </c>
      <c r="D397" s="188" t="str">
        <f>IF(ISERROR(VLOOKUP(C397,Base!$C$2:$C$34,1,FALSE)),"error",LOOKUP(C397,Base!$C$2:$C$34,Base!$D$2:$D$34))</f>
        <v>Direccionamiento estratégico y planeación / Evaluación de Resultados</v>
      </c>
      <c r="E397" s="188" t="str">
        <f>IF(ISERROR(VLOOKUP(C397,Base!$C$2:$C$34,1,FALSE)),"error",LOOKUP(C397,Base!$C$2:$C$34,Base!$E$2:$E$34))</f>
        <v>Planeación Institucional /Racionalización de trámites /Seguimiento y evaluación del desempeño institucional</v>
      </c>
      <c r="F397" s="188" t="str">
        <f>IF(ISERROR(VLOOKUP(C397,Base!$C$2:$C$34,1,FALSE)),"error",LOOKUP(C397,Base!$C$2:$C$34,Base!$F$2:$F$34))</f>
        <v xml:space="preserve">Plan de Acción </v>
      </c>
      <c r="G397" s="188" t="str">
        <f>IF(ISERROR(VLOOKUP(C397,Base!$C$2:$C$34,1,FALSE)),"error",LOOKUP(C397,Base!$C$2:$C$34,Base!$G$2:$G$34))</f>
        <v>GE-Retroalimentación institucional permanente</v>
      </c>
      <c r="H397" s="188" t="str">
        <f>IF(ISERROR(VLOOKUP(C397,Base!$C$2:$C$34,1,FALSE)),"error",LOOKUP(C397,Base!$C$2:$C$34,Base!$H$2:$H$34))</f>
        <v>Fortalecer la gobernanza y gobernabilidad de la Institución, orientando los procesos de gestión hacia el incremento de las capacidades institucionales y la consolidación del clima organizacional</v>
      </c>
      <c r="I397" s="150" t="s">
        <v>209</v>
      </c>
      <c r="J397" s="75" t="s">
        <v>290</v>
      </c>
      <c r="K397" s="150" t="s">
        <v>73</v>
      </c>
      <c r="L397" s="181" t="s">
        <v>824</v>
      </c>
      <c r="M397" s="182" t="s">
        <v>579</v>
      </c>
      <c r="N397" s="182" t="s">
        <v>580</v>
      </c>
      <c r="O397" s="182" t="s">
        <v>581</v>
      </c>
      <c r="P397" s="182" t="s">
        <v>582</v>
      </c>
      <c r="Q397" s="182" t="s">
        <v>583</v>
      </c>
      <c r="R397" s="182" t="s">
        <v>581</v>
      </c>
      <c r="S397" s="182"/>
      <c r="T397" s="182"/>
      <c r="U397" s="182" t="s">
        <v>825</v>
      </c>
      <c r="V397" s="77" t="s">
        <v>382</v>
      </c>
      <c r="W397" s="184">
        <v>1</v>
      </c>
      <c r="X397" s="182"/>
      <c r="Y397" s="182" t="s">
        <v>360</v>
      </c>
      <c r="Z397" s="183"/>
      <c r="AA397" s="184"/>
      <c r="AB397" s="184"/>
      <c r="AC397" s="183"/>
      <c r="AD397" s="184"/>
      <c r="AE397" s="185"/>
      <c r="AF397" s="184"/>
      <c r="AG397" s="184"/>
      <c r="AH397" s="182"/>
      <c r="AI397" s="186">
        <v>1</v>
      </c>
      <c r="AJ397" s="200">
        <v>100</v>
      </c>
      <c r="AK397" s="200">
        <v>100</v>
      </c>
      <c r="AL397" s="196" t="s">
        <v>1387</v>
      </c>
      <c r="AM397" s="199">
        <v>0</v>
      </c>
      <c r="AN397" s="198" t="str">
        <f t="shared" si="33"/>
        <v xml:space="preserve">Felicitaciones </v>
      </c>
      <c r="AO397" s="201">
        <f t="shared" ca="1" si="29"/>
        <v>43700</v>
      </c>
      <c r="AP397" s="186"/>
      <c r="AQ397" s="199" t="s">
        <v>1219</v>
      </c>
    </row>
    <row r="398" spans="1:43" ht="45" x14ac:dyDescent="0.25">
      <c r="A398" s="151" t="e">
        <f t="shared" si="31"/>
        <v>#REF!</v>
      </c>
      <c r="B398" s="150" t="s">
        <v>391</v>
      </c>
      <c r="C398" s="150" t="s">
        <v>15</v>
      </c>
      <c r="D398" s="188" t="str">
        <f>IF(ISERROR(VLOOKUP(C398,Base!$C$2:$C$34,1,FALSE)),"error",LOOKUP(C398,Base!$C$2:$C$34,Base!$D$2:$D$34))</f>
        <v>Direccionamiento estratégico y planeación / Evaluación de Resultados</v>
      </c>
      <c r="E398" s="188" t="str">
        <f>IF(ISERROR(VLOOKUP(C398,Base!$C$2:$C$34,1,FALSE)),"error",LOOKUP(C398,Base!$C$2:$C$34,Base!$E$2:$E$34))</f>
        <v>Planeación Institucional /Racionalización de trámites /Seguimiento y evaluación del desempeño institucional</v>
      </c>
      <c r="F398" s="188" t="str">
        <f>IF(ISERROR(VLOOKUP(C398,Base!$C$2:$C$34,1,FALSE)),"error",LOOKUP(C398,Base!$C$2:$C$34,Base!$F$2:$F$34))</f>
        <v xml:space="preserve">Plan de Acción </v>
      </c>
      <c r="G398" s="188" t="str">
        <f>IF(ISERROR(VLOOKUP(C398,Base!$C$2:$C$34,1,FALSE)),"error",LOOKUP(C398,Base!$C$2:$C$34,Base!$G$2:$G$34))</f>
        <v>GE-Retroalimentación institucional permanente</v>
      </c>
      <c r="H398" s="188" t="str">
        <f>IF(ISERROR(VLOOKUP(C398,Base!$C$2:$C$34,1,FALSE)),"error",LOOKUP(C398,Base!$C$2:$C$34,Base!$H$2:$H$34))</f>
        <v>Fortalecer la gobernanza y gobernabilidad de la Institución, orientando los procesos de gestión hacia el incremento de las capacidades institucionales y la consolidación del clima organizacional</v>
      </c>
      <c r="I398" s="150" t="s">
        <v>209</v>
      </c>
      <c r="J398" s="75" t="s">
        <v>286</v>
      </c>
      <c r="K398" s="150" t="s">
        <v>73</v>
      </c>
      <c r="L398" s="181" t="s">
        <v>826</v>
      </c>
      <c r="M398" s="182" t="s">
        <v>579</v>
      </c>
      <c r="N398" s="182" t="s">
        <v>580</v>
      </c>
      <c r="O398" s="182" t="s">
        <v>581</v>
      </c>
      <c r="P398" s="182" t="s">
        <v>582</v>
      </c>
      <c r="Q398" s="182" t="s">
        <v>583</v>
      </c>
      <c r="R398" s="182" t="s">
        <v>581</v>
      </c>
      <c r="S398" s="182"/>
      <c r="T398" s="182"/>
      <c r="U398" s="182" t="s">
        <v>827</v>
      </c>
      <c r="V398" s="77" t="s">
        <v>382</v>
      </c>
      <c r="W398" s="184">
        <v>1</v>
      </c>
      <c r="X398" s="182"/>
      <c r="Y398" s="182" t="s">
        <v>342</v>
      </c>
      <c r="Z398" s="183"/>
      <c r="AA398" s="184"/>
      <c r="AB398" s="184"/>
      <c r="AC398" s="183"/>
      <c r="AD398" s="184"/>
      <c r="AE398" s="185"/>
      <c r="AF398" s="184"/>
      <c r="AG398" s="184"/>
      <c r="AH398" s="182"/>
      <c r="AI398" s="186">
        <v>1</v>
      </c>
      <c r="AJ398" s="200">
        <v>100</v>
      </c>
      <c r="AK398" s="200">
        <v>100</v>
      </c>
      <c r="AL398" s="196" t="s">
        <v>1387</v>
      </c>
      <c r="AM398" s="199">
        <v>0</v>
      </c>
      <c r="AN398" s="198" t="str">
        <f t="shared" si="33"/>
        <v xml:space="preserve">Felicitaciones </v>
      </c>
      <c r="AO398" s="201">
        <f t="shared" ca="1" si="29"/>
        <v>43700</v>
      </c>
      <c r="AP398" s="186"/>
      <c r="AQ398" s="199" t="s">
        <v>1219</v>
      </c>
    </row>
    <row r="399" spans="1:43" ht="45" x14ac:dyDescent="0.25">
      <c r="A399" s="151" t="e">
        <f t="shared" si="31"/>
        <v>#REF!</v>
      </c>
      <c r="B399" s="150" t="s">
        <v>391</v>
      </c>
      <c r="C399" s="150" t="s">
        <v>15</v>
      </c>
      <c r="D399" s="188" t="str">
        <f>IF(ISERROR(VLOOKUP(C399,Base!$C$2:$C$34,1,FALSE)),"error",LOOKUP(C399,Base!$C$2:$C$34,Base!$D$2:$D$34))</f>
        <v>Direccionamiento estratégico y planeación / Evaluación de Resultados</v>
      </c>
      <c r="E399" s="188" t="str">
        <f>IF(ISERROR(VLOOKUP(C399,Base!$C$2:$C$34,1,FALSE)),"error",LOOKUP(C399,Base!$C$2:$C$34,Base!$E$2:$E$34))</f>
        <v>Planeación Institucional /Racionalización de trámites /Seguimiento y evaluación del desempeño institucional</v>
      </c>
      <c r="F399" s="188" t="str">
        <f>IF(ISERROR(VLOOKUP(C399,Base!$C$2:$C$34,1,FALSE)),"error",LOOKUP(C399,Base!$C$2:$C$34,Base!$F$2:$F$34))</f>
        <v xml:space="preserve">Plan de Acción </v>
      </c>
      <c r="G399" s="188" t="str">
        <f>IF(ISERROR(VLOOKUP(C399,Base!$C$2:$C$34,1,FALSE)),"error",LOOKUP(C399,Base!$C$2:$C$34,Base!$G$2:$G$34))</f>
        <v>GE-Retroalimentación institucional permanente</v>
      </c>
      <c r="H399" s="188" t="str">
        <f>IF(ISERROR(VLOOKUP(C399,Base!$C$2:$C$34,1,FALSE)),"error",LOOKUP(C399,Base!$C$2:$C$34,Base!$H$2:$H$34))</f>
        <v>Fortalecer la gobernanza y gobernabilidad de la Institución, orientando los procesos de gestión hacia el incremento de las capacidades institucionales y la consolidación del clima organizacional</v>
      </c>
      <c r="I399" s="150" t="s">
        <v>209</v>
      </c>
      <c r="J399" s="75" t="s">
        <v>290</v>
      </c>
      <c r="K399" s="150" t="s">
        <v>73</v>
      </c>
      <c r="L399" s="181" t="s">
        <v>828</v>
      </c>
      <c r="M399" s="182" t="s">
        <v>579</v>
      </c>
      <c r="N399" s="182" t="s">
        <v>580</v>
      </c>
      <c r="O399" s="182" t="s">
        <v>581</v>
      </c>
      <c r="P399" s="182" t="s">
        <v>582</v>
      </c>
      <c r="Q399" s="182" t="s">
        <v>583</v>
      </c>
      <c r="R399" s="182" t="s">
        <v>581</v>
      </c>
      <c r="S399" s="182"/>
      <c r="T399" s="182"/>
      <c r="U399" s="182" t="s">
        <v>829</v>
      </c>
      <c r="V399" s="77" t="s">
        <v>135</v>
      </c>
      <c r="W399" s="184">
        <v>100</v>
      </c>
      <c r="X399" s="182"/>
      <c r="Y399" s="182" t="s">
        <v>424</v>
      </c>
      <c r="Z399" s="183"/>
      <c r="AA399" s="184"/>
      <c r="AB399" s="184"/>
      <c r="AC399" s="183"/>
      <c r="AD399" s="184"/>
      <c r="AE399" s="185"/>
      <c r="AF399" s="184"/>
      <c r="AG399" s="184"/>
      <c r="AH399" s="182"/>
      <c r="AI399" s="186">
        <v>1</v>
      </c>
      <c r="AJ399" s="200">
        <v>100</v>
      </c>
      <c r="AK399" s="200">
        <v>100</v>
      </c>
      <c r="AL399" s="196" t="s">
        <v>1387</v>
      </c>
      <c r="AM399" s="199">
        <v>0</v>
      </c>
      <c r="AN399" s="198" t="str">
        <f t="shared" si="33"/>
        <v xml:space="preserve">Felicitaciones </v>
      </c>
      <c r="AO399" s="201">
        <f t="shared" ca="1" si="29"/>
        <v>43700</v>
      </c>
      <c r="AP399" s="186" t="s">
        <v>1445</v>
      </c>
      <c r="AQ399" s="250" t="s">
        <v>1219</v>
      </c>
    </row>
    <row r="400" spans="1:43" ht="45" x14ac:dyDescent="0.25">
      <c r="A400" s="151" t="e">
        <f t="shared" si="31"/>
        <v>#REF!</v>
      </c>
      <c r="B400" s="150" t="s">
        <v>391</v>
      </c>
      <c r="C400" s="150" t="s">
        <v>15</v>
      </c>
      <c r="D400" s="188" t="str">
        <f>IF(ISERROR(VLOOKUP(C400,Base!$C$2:$C$34,1,FALSE)),"error",LOOKUP(C400,Base!$C$2:$C$34,Base!$D$2:$D$34))</f>
        <v>Direccionamiento estratégico y planeación / Evaluación de Resultados</v>
      </c>
      <c r="E400" s="188" t="str">
        <f>IF(ISERROR(VLOOKUP(C400,Base!$C$2:$C$34,1,FALSE)),"error",LOOKUP(C400,Base!$C$2:$C$34,Base!$E$2:$E$34))</f>
        <v>Planeación Institucional /Racionalización de trámites /Seguimiento y evaluación del desempeño institucional</v>
      </c>
      <c r="F400" s="188" t="str">
        <f>IF(ISERROR(VLOOKUP(C400,Base!$C$2:$C$34,1,FALSE)),"error",LOOKUP(C400,Base!$C$2:$C$34,Base!$F$2:$F$34))</f>
        <v xml:space="preserve">Plan de Acción </v>
      </c>
      <c r="G400" s="188" t="str">
        <f>IF(ISERROR(VLOOKUP(C400,Base!$C$2:$C$34,1,FALSE)),"error",LOOKUP(C400,Base!$C$2:$C$34,Base!$G$2:$G$34))</f>
        <v>GE-Retroalimentación institucional permanente</v>
      </c>
      <c r="H400" s="188" t="str">
        <f>IF(ISERROR(VLOOKUP(C400,Base!$C$2:$C$34,1,FALSE)),"error",LOOKUP(C400,Base!$C$2:$C$34,Base!$H$2:$H$34))</f>
        <v>Fortalecer la gobernanza y gobernabilidad de la Institución, orientando los procesos de gestión hacia el incremento de las capacidades institucionales y la consolidación del clima organizacional</v>
      </c>
      <c r="I400" s="150" t="s">
        <v>209</v>
      </c>
      <c r="J400" s="75" t="s">
        <v>290</v>
      </c>
      <c r="K400" s="150" t="s">
        <v>73</v>
      </c>
      <c r="L400" s="181" t="s">
        <v>830</v>
      </c>
      <c r="M400" s="182" t="s">
        <v>579</v>
      </c>
      <c r="N400" s="182" t="s">
        <v>580</v>
      </c>
      <c r="O400" s="182" t="s">
        <v>581</v>
      </c>
      <c r="P400" s="182" t="s">
        <v>582</v>
      </c>
      <c r="Q400" s="182" t="s">
        <v>583</v>
      </c>
      <c r="R400" s="182" t="s">
        <v>581</v>
      </c>
      <c r="S400" s="182"/>
      <c r="T400" s="182"/>
      <c r="U400" s="182" t="s">
        <v>831</v>
      </c>
      <c r="V400" s="77" t="s">
        <v>135</v>
      </c>
      <c r="W400" s="184">
        <v>100</v>
      </c>
      <c r="X400" s="182"/>
      <c r="Y400" s="182" t="s">
        <v>429</v>
      </c>
      <c r="Z400" s="183"/>
      <c r="AA400" s="184"/>
      <c r="AB400" s="184"/>
      <c r="AC400" s="183"/>
      <c r="AD400" s="184"/>
      <c r="AE400" s="185"/>
      <c r="AF400" s="184"/>
      <c r="AG400" s="184"/>
      <c r="AH400" s="182"/>
      <c r="AI400" s="186">
        <v>75</v>
      </c>
      <c r="AJ400" s="200">
        <v>75</v>
      </c>
      <c r="AK400" s="200">
        <v>75</v>
      </c>
      <c r="AL400" s="196" t="s">
        <v>1387</v>
      </c>
      <c r="AM400" s="199">
        <v>0</v>
      </c>
      <c r="AN400" s="198" t="str">
        <f t="shared" si="33"/>
        <v xml:space="preserve">Felicitaciones </v>
      </c>
      <c r="AO400" s="201">
        <f t="shared" ca="1" si="29"/>
        <v>43700</v>
      </c>
      <c r="AP400" s="186" t="s">
        <v>1446</v>
      </c>
      <c r="AQ400" s="199" t="s">
        <v>1218</v>
      </c>
    </row>
    <row r="401" spans="1:43" ht="45" x14ac:dyDescent="0.25">
      <c r="A401" s="151" t="e">
        <f t="shared" si="31"/>
        <v>#REF!</v>
      </c>
      <c r="B401" s="150" t="s">
        <v>391</v>
      </c>
      <c r="C401" s="150" t="s">
        <v>15</v>
      </c>
      <c r="D401" s="188" t="str">
        <f>IF(ISERROR(VLOOKUP(C401,Base!$C$2:$C$34,1,FALSE)),"error",LOOKUP(C401,Base!$C$2:$C$34,Base!$D$2:$D$34))</f>
        <v>Direccionamiento estratégico y planeación / Evaluación de Resultados</v>
      </c>
      <c r="E401" s="188" t="str">
        <f>IF(ISERROR(VLOOKUP(C401,Base!$C$2:$C$34,1,FALSE)),"error",LOOKUP(C401,Base!$C$2:$C$34,Base!$E$2:$E$34))</f>
        <v>Planeación Institucional /Racionalización de trámites /Seguimiento y evaluación del desempeño institucional</v>
      </c>
      <c r="F401" s="188" t="str">
        <f>IF(ISERROR(VLOOKUP(C401,Base!$C$2:$C$34,1,FALSE)),"error",LOOKUP(C401,Base!$C$2:$C$34,Base!$F$2:$F$34))</f>
        <v xml:space="preserve">Plan de Acción </v>
      </c>
      <c r="G401" s="188" t="str">
        <f>IF(ISERROR(VLOOKUP(C401,Base!$C$2:$C$34,1,FALSE)),"error",LOOKUP(C401,Base!$C$2:$C$34,Base!$G$2:$G$34))</f>
        <v>GE-Retroalimentación institucional permanente</v>
      </c>
      <c r="H401" s="188" t="str">
        <f>IF(ISERROR(VLOOKUP(C401,Base!$C$2:$C$34,1,FALSE)),"error",LOOKUP(C401,Base!$C$2:$C$34,Base!$H$2:$H$34))</f>
        <v>Fortalecer la gobernanza y gobernabilidad de la Institución, orientando los procesos de gestión hacia el incremento de las capacidades institucionales y la consolidación del clima organizacional</v>
      </c>
      <c r="I401" s="150" t="s">
        <v>209</v>
      </c>
      <c r="J401" s="75" t="s">
        <v>298</v>
      </c>
      <c r="K401" s="150" t="s">
        <v>73</v>
      </c>
      <c r="L401" s="181" t="s">
        <v>832</v>
      </c>
      <c r="M401" s="182" t="s">
        <v>579</v>
      </c>
      <c r="N401" s="182" t="s">
        <v>580</v>
      </c>
      <c r="O401" s="182" t="s">
        <v>581</v>
      </c>
      <c r="P401" s="182" t="s">
        <v>582</v>
      </c>
      <c r="Q401" s="182" t="s">
        <v>583</v>
      </c>
      <c r="R401" s="182" t="s">
        <v>581</v>
      </c>
      <c r="S401" s="182"/>
      <c r="T401" s="182"/>
      <c r="U401" s="182" t="s">
        <v>833</v>
      </c>
      <c r="V401" s="77" t="s">
        <v>135</v>
      </c>
      <c r="W401" s="184">
        <v>100</v>
      </c>
      <c r="X401" s="182"/>
      <c r="Y401" s="182" t="s">
        <v>342</v>
      </c>
      <c r="Z401" s="183"/>
      <c r="AA401" s="184"/>
      <c r="AB401" s="184"/>
      <c r="AC401" s="183"/>
      <c r="AD401" s="184"/>
      <c r="AE401" s="185"/>
      <c r="AF401" s="184"/>
      <c r="AG401" s="184"/>
      <c r="AH401" s="182"/>
      <c r="AI401" s="186" t="s">
        <v>833</v>
      </c>
      <c r="AJ401" s="200">
        <v>100</v>
      </c>
      <c r="AK401" s="200">
        <v>100</v>
      </c>
      <c r="AL401" s="196" t="s">
        <v>1396</v>
      </c>
      <c r="AM401" s="199">
        <v>0</v>
      </c>
      <c r="AN401" s="198" t="str">
        <f t="shared" si="33"/>
        <v xml:space="preserve">Felicitaciones </v>
      </c>
      <c r="AO401" s="201">
        <f t="shared" ca="1" si="29"/>
        <v>43700</v>
      </c>
      <c r="AP401" s="186"/>
      <c r="AQ401" s="199" t="s">
        <v>1219</v>
      </c>
    </row>
    <row r="402" spans="1:43" ht="45" x14ac:dyDescent="0.25">
      <c r="A402" s="151" t="e">
        <f t="shared" si="31"/>
        <v>#REF!</v>
      </c>
      <c r="B402" s="150" t="s">
        <v>391</v>
      </c>
      <c r="C402" s="150" t="s">
        <v>15</v>
      </c>
      <c r="D402" s="188" t="str">
        <f>IF(ISERROR(VLOOKUP(C402,Base!$C$2:$C$34,1,FALSE)),"error",LOOKUP(C402,Base!$C$2:$C$34,Base!$D$2:$D$34))</f>
        <v>Direccionamiento estratégico y planeación / Evaluación de Resultados</v>
      </c>
      <c r="E402" s="188" t="str">
        <f>IF(ISERROR(VLOOKUP(C402,Base!$C$2:$C$34,1,FALSE)),"error",LOOKUP(C402,Base!$C$2:$C$34,Base!$E$2:$E$34))</f>
        <v>Planeación Institucional /Racionalización de trámites /Seguimiento y evaluación del desempeño institucional</v>
      </c>
      <c r="F402" s="188" t="str">
        <f>IF(ISERROR(VLOOKUP(C402,Base!$C$2:$C$34,1,FALSE)),"error",LOOKUP(C402,Base!$C$2:$C$34,Base!$F$2:$F$34))</f>
        <v xml:space="preserve">Plan de Acción </v>
      </c>
      <c r="G402" s="188" t="str">
        <f>IF(ISERROR(VLOOKUP(C402,Base!$C$2:$C$34,1,FALSE)),"error",LOOKUP(C402,Base!$C$2:$C$34,Base!$G$2:$G$34))</f>
        <v>GE-Retroalimentación institucional permanente</v>
      </c>
      <c r="H402" s="188" t="str">
        <f>IF(ISERROR(VLOOKUP(C402,Base!$C$2:$C$34,1,FALSE)),"error",LOOKUP(C402,Base!$C$2:$C$34,Base!$H$2:$H$34))</f>
        <v>Fortalecer la gobernanza y gobernabilidad de la Institución, orientando los procesos de gestión hacia el incremento de las capacidades institucionales y la consolidación del clima organizacional</v>
      </c>
      <c r="I402" s="150" t="s">
        <v>209</v>
      </c>
      <c r="J402" s="75" t="s">
        <v>298</v>
      </c>
      <c r="K402" s="150" t="s">
        <v>73</v>
      </c>
      <c r="L402" s="181" t="s">
        <v>834</v>
      </c>
      <c r="M402" s="182" t="s">
        <v>579</v>
      </c>
      <c r="N402" s="182" t="s">
        <v>580</v>
      </c>
      <c r="O402" s="182" t="s">
        <v>581</v>
      </c>
      <c r="P402" s="182" t="s">
        <v>582</v>
      </c>
      <c r="Q402" s="182" t="s">
        <v>583</v>
      </c>
      <c r="R402" s="182" t="s">
        <v>581</v>
      </c>
      <c r="S402" s="182"/>
      <c r="T402" s="182"/>
      <c r="U402" s="182" t="s">
        <v>835</v>
      </c>
      <c r="V402" s="77" t="s">
        <v>135</v>
      </c>
      <c r="W402" s="184">
        <v>100</v>
      </c>
      <c r="X402" s="182"/>
      <c r="Y402" s="182" t="s">
        <v>430</v>
      </c>
      <c r="Z402" s="183"/>
      <c r="AA402" s="184"/>
      <c r="AB402" s="184"/>
      <c r="AC402" s="183"/>
      <c r="AD402" s="184"/>
      <c r="AE402" s="185"/>
      <c r="AF402" s="184"/>
      <c r="AG402" s="184"/>
      <c r="AH402" s="182"/>
      <c r="AI402" s="186" t="s">
        <v>835</v>
      </c>
      <c r="AJ402" s="200">
        <v>100</v>
      </c>
      <c r="AK402" s="200">
        <v>100</v>
      </c>
      <c r="AL402" s="196" t="s">
        <v>1396</v>
      </c>
      <c r="AM402" s="199">
        <v>0</v>
      </c>
      <c r="AN402" s="198" t="str">
        <f t="shared" si="33"/>
        <v xml:space="preserve">Felicitaciones </v>
      </c>
      <c r="AO402" s="201">
        <f t="shared" ca="1" si="29"/>
        <v>43700</v>
      </c>
      <c r="AP402" s="186"/>
      <c r="AQ402" s="199" t="s">
        <v>1219</v>
      </c>
    </row>
    <row r="403" spans="1:43" ht="45" x14ac:dyDescent="0.25">
      <c r="A403" s="151" t="e">
        <f t="shared" si="31"/>
        <v>#REF!</v>
      </c>
      <c r="B403" s="150" t="s">
        <v>391</v>
      </c>
      <c r="C403" s="150" t="s">
        <v>15</v>
      </c>
      <c r="D403" s="188" t="str">
        <f>IF(ISERROR(VLOOKUP(C403,Base!$C$2:$C$34,1,FALSE)),"error",LOOKUP(C403,Base!$C$2:$C$34,Base!$D$2:$D$34))</f>
        <v>Direccionamiento estratégico y planeación / Evaluación de Resultados</v>
      </c>
      <c r="E403" s="188" t="str">
        <f>IF(ISERROR(VLOOKUP(C403,Base!$C$2:$C$34,1,FALSE)),"error",LOOKUP(C403,Base!$C$2:$C$34,Base!$E$2:$E$34))</f>
        <v>Planeación Institucional /Racionalización de trámites /Seguimiento y evaluación del desempeño institucional</v>
      </c>
      <c r="F403" s="188" t="str">
        <f>IF(ISERROR(VLOOKUP(C403,Base!$C$2:$C$34,1,FALSE)),"error",LOOKUP(C403,Base!$C$2:$C$34,Base!$F$2:$F$34))</f>
        <v xml:space="preserve">Plan de Acción </v>
      </c>
      <c r="G403" s="188" t="str">
        <f>IF(ISERROR(VLOOKUP(C403,Base!$C$2:$C$34,1,FALSE)),"error",LOOKUP(C403,Base!$C$2:$C$34,Base!$G$2:$G$34))</f>
        <v>GE-Retroalimentación institucional permanente</v>
      </c>
      <c r="H403" s="188" t="str">
        <f>IF(ISERROR(VLOOKUP(C403,Base!$C$2:$C$34,1,FALSE)),"error",LOOKUP(C403,Base!$C$2:$C$34,Base!$H$2:$H$34))</f>
        <v>Fortalecer la gobernanza y gobernabilidad de la Institución, orientando los procesos de gestión hacia el incremento de las capacidades institucionales y la consolidación del clima organizacional</v>
      </c>
      <c r="I403" s="150" t="s">
        <v>209</v>
      </c>
      <c r="J403" s="75" t="s">
        <v>298</v>
      </c>
      <c r="K403" s="150" t="s">
        <v>73</v>
      </c>
      <c r="L403" s="181" t="s">
        <v>836</v>
      </c>
      <c r="M403" s="182" t="s">
        <v>579</v>
      </c>
      <c r="N403" s="182" t="s">
        <v>580</v>
      </c>
      <c r="O403" s="182" t="s">
        <v>581</v>
      </c>
      <c r="P403" s="182" t="s">
        <v>582</v>
      </c>
      <c r="Q403" s="182" t="s">
        <v>583</v>
      </c>
      <c r="R403" s="182" t="s">
        <v>581</v>
      </c>
      <c r="S403" s="182"/>
      <c r="T403" s="182"/>
      <c r="U403" s="182" t="s">
        <v>837</v>
      </c>
      <c r="V403" s="77" t="s">
        <v>135</v>
      </c>
      <c r="W403" s="184">
        <v>100</v>
      </c>
      <c r="X403" s="182"/>
      <c r="Y403" s="182" t="s">
        <v>430</v>
      </c>
      <c r="Z403" s="183"/>
      <c r="AA403" s="184"/>
      <c r="AB403" s="184"/>
      <c r="AC403" s="183"/>
      <c r="AD403" s="184"/>
      <c r="AE403" s="185"/>
      <c r="AF403" s="184"/>
      <c r="AG403" s="184"/>
      <c r="AH403" s="182"/>
      <c r="AI403" s="186" t="s">
        <v>837</v>
      </c>
      <c r="AJ403" s="200">
        <v>100</v>
      </c>
      <c r="AK403" s="200">
        <v>100</v>
      </c>
      <c r="AL403" s="196" t="s">
        <v>1396</v>
      </c>
      <c r="AM403" s="199">
        <v>0</v>
      </c>
      <c r="AN403" s="198" t="str">
        <f t="shared" si="33"/>
        <v xml:space="preserve">Felicitaciones </v>
      </c>
      <c r="AO403" s="201">
        <f t="shared" ca="1" si="29"/>
        <v>43700</v>
      </c>
      <c r="AP403" s="186"/>
      <c r="AQ403" s="199" t="s">
        <v>1219</v>
      </c>
    </row>
    <row r="404" spans="1:43" ht="45" x14ac:dyDescent="0.25">
      <c r="A404" s="151" t="e">
        <f t="shared" si="31"/>
        <v>#REF!</v>
      </c>
      <c r="B404" s="150" t="s">
        <v>391</v>
      </c>
      <c r="C404" s="150" t="s">
        <v>15</v>
      </c>
      <c r="D404" s="188" t="str">
        <f>IF(ISERROR(VLOOKUP(C404,Base!$C$2:$C$34,1,FALSE)),"error",LOOKUP(C404,Base!$C$2:$C$34,Base!$D$2:$D$34))</f>
        <v>Direccionamiento estratégico y planeación / Evaluación de Resultados</v>
      </c>
      <c r="E404" s="188" t="str">
        <f>IF(ISERROR(VLOOKUP(C404,Base!$C$2:$C$34,1,FALSE)),"error",LOOKUP(C404,Base!$C$2:$C$34,Base!$E$2:$E$34))</f>
        <v>Planeación Institucional /Racionalización de trámites /Seguimiento y evaluación del desempeño institucional</v>
      </c>
      <c r="F404" s="188" t="str">
        <f>IF(ISERROR(VLOOKUP(C404,Base!$C$2:$C$34,1,FALSE)),"error",LOOKUP(C404,Base!$C$2:$C$34,Base!$F$2:$F$34))</f>
        <v xml:space="preserve">Plan de Acción </v>
      </c>
      <c r="G404" s="188" t="str">
        <f>IF(ISERROR(VLOOKUP(C404,Base!$C$2:$C$34,1,FALSE)),"error",LOOKUP(C404,Base!$C$2:$C$34,Base!$G$2:$G$34))</f>
        <v>GE-Retroalimentación institucional permanente</v>
      </c>
      <c r="H404" s="188" t="str">
        <f>IF(ISERROR(VLOOKUP(C404,Base!$C$2:$C$34,1,FALSE)),"error",LOOKUP(C404,Base!$C$2:$C$34,Base!$H$2:$H$34))</f>
        <v>Fortalecer la gobernanza y gobernabilidad de la Institución, orientando los procesos de gestión hacia el incremento de las capacidades institucionales y la consolidación del clima organizacional</v>
      </c>
      <c r="I404" s="150" t="s">
        <v>209</v>
      </c>
      <c r="J404" s="75" t="s">
        <v>298</v>
      </c>
      <c r="K404" s="150" t="s">
        <v>73</v>
      </c>
      <c r="L404" s="181" t="s">
        <v>838</v>
      </c>
      <c r="M404" s="182" t="s">
        <v>579</v>
      </c>
      <c r="N404" s="182" t="s">
        <v>580</v>
      </c>
      <c r="O404" s="182" t="s">
        <v>581</v>
      </c>
      <c r="P404" s="182" t="s">
        <v>582</v>
      </c>
      <c r="Q404" s="182" t="s">
        <v>583</v>
      </c>
      <c r="R404" s="182" t="s">
        <v>581</v>
      </c>
      <c r="S404" s="182"/>
      <c r="T404" s="182"/>
      <c r="U404" s="182" t="s">
        <v>839</v>
      </c>
      <c r="V404" s="77" t="s">
        <v>135</v>
      </c>
      <c r="W404" s="184">
        <v>100</v>
      </c>
      <c r="X404" s="182"/>
      <c r="Y404" s="182" t="s">
        <v>430</v>
      </c>
      <c r="Z404" s="183"/>
      <c r="AA404" s="184"/>
      <c r="AB404" s="184"/>
      <c r="AC404" s="183"/>
      <c r="AD404" s="184"/>
      <c r="AE404" s="185"/>
      <c r="AF404" s="184"/>
      <c r="AG404" s="184"/>
      <c r="AH404" s="182"/>
      <c r="AI404" s="186" t="s">
        <v>839</v>
      </c>
      <c r="AJ404" s="200">
        <v>100</v>
      </c>
      <c r="AK404" s="200">
        <v>100</v>
      </c>
      <c r="AL404" s="196" t="s">
        <v>1396</v>
      </c>
      <c r="AM404" s="199">
        <v>0</v>
      </c>
      <c r="AN404" s="198" t="str">
        <f t="shared" si="33"/>
        <v xml:space="preserve">Felicitaciones </v>
      </c>
      <c r="AO404" s="201">
        <f t="shared" ca="1" si="29"/>
        <v>43700</v>
      </c>
      <c r="AP404" s="186"/>
      <c r="AQ404" s="199" t="s">
        <v>1219</v>
      </c>
    </row>
    <row r="405" spans="1:43" ht="45" x14ac:dyDescent="0.25">
      <c r="A405" s="151" t="e">
        <f t="shared" si="31"/>
        <v>#REF!</v>
      </c>
      <c r="B405" s="150" t="s">
        <v>391</v>
      </c>
      <c r="C405" s="150" t="s">
        <v>15</v>
      </c>
      <c r="D405" s="188" t="str">
        <f>IF(ISERROR(VLOOKUP(C405,Base!$C$2:$C$34,1,FALSE)),"error",LOOKUP(C405,Base!$C$2:$C$34,Base!$D$2:$D$34))</f>
        <v>Direccionamiento estratégico y planeación / Evaluación de Resultados</v>
      </c>
      <c r="E405" s="188" t="str">
        <f>IF(ISERROR(VLOOKUP(C405,Base!$C$2:$C$34,1,FALSE)),"error",LOOKUP(C405,Base!$C$2:$C$34,Base!$E$2:$E$34))</f>
        <v>Planeación Institucional /Racionalización de trámites /Seguimiento y evaluación del desempeño institucional</v>
      </c>
      <c r="F405" s="188" t="str">
        <f>IF(ISERROR(VLOOKUP(C405,Base!$C$2:$C$34,1,FALSE)),"error",LOOKUP(C405,Base!$C$2:$C$34,Base!$F$2:$F$34))</f>
        <v xml:space="preserve">Plan de Acción </v>
      </c>
      <c r="G405" s="188" t="str">
        <f>IF(ISERROR(VLOOKUP(C405,Base!$C$2:$C$34,1,FALSE)),"error",LOOKUP(C405,Base!$C$2:$C$34,Base!$G$2:$G$34))</f>
        <v>GE-Retroalimentación institucional permanente</v>
      </c>
      <c r="H405" s="188" t="str">
        <f>IF(ISERROR(VLOOKUP(C405,Base!$C$2:$C$34,1,FALSE)),"error",LOOKUP(C405,Base!$C$2:$C$34,Base!$H$2:$H$34))</f>
        <v>Fortalecer la gobernanza y gobernabilidad de la Institución, orientando los procesos de gestión hacia el incremento de las capacidades institucionales y la consolidación del clima organizacional</v>
      </c>
      <c r="I405" s="150" t="s">
        <v>209</v>
      </c>
      <c r="J405" s="75" t="s">
        <v>298</v>
      </c>
      <c r="K405" s="150" t="s">
        <v>73</v>
      </c>
      <c r="L405" s="181" t="s">
        <v>840</v>
      </c>
      <c r="M405" s="182" t="s">
        <v>579</v>
      </c>
      <c r="N405" s="182" t="s">
        <v>580</v>
      </c>
      <c r="O405" s="182" t="s">
        <v>581</v>
      </c>
      <c r="P405" s="182" t="s">
        <v>582</v>
      </c>
      <c r="Q405" s="182" t="s">
        <v>583</v>
      </c>
      <c r="R405" s="182" t="s">
        <v>581</v>
      </c>
      <c r="S405" s="182"/>
      <c r="T405" s="182"/>
      <c r="U405" s="182" t="s">
        <v>841</v>
      </c>
      <c r="V405" s="77" t="s">
        <v>382</v>
      </c>
      <c r="W405" s="184">
        <v>2</v>
      </c>
      <c r="X405" s="182"/>
      <c r="Y405" s="182" t="s">
        <v>430</v>
      </c>
      <c r="Z405" s="183"/>
      <c r="AA405" s="184"/>
      <c r="AB405" s="184"/>
      <c r="AC405" s="183"/>
      <c r="AD405" s="184"/>
      <c r="AE405" s="185"/>
      <c r="AF405" s="184"/>
      <c r="AG405" s="184"/>
      <c r="AH405" s="182"/>
      <c r="AI405" s="186" t="s">
        <v>1743</v>
      </c>
      <c r="AJ405" s="200">
        <v>100</v>
      </c>
      <c r="AK405" s="200">
        <v>100</v>
      </c>
      <c r="AL405" s="196" t="s">
        <v>1396</v>
      </c>
      <c r="AM405" s="199">
        <v>0</v>
      </c>
      <c r="AN405" s="198" t="str">
        <f t="shared" si="33"/>
        <v xml:space="preserve">Felicitaciones </v>
      </c>
      <c r="AO405" s="201">
        <f t="shared" ca="1" si="29"/>
        <v>43700</v>
      </c>
      <c r="AP405" s="186"/>
      <c r="AQ405" s="199" t="s">
        <v>1219</v>
      </c>
    </row>
    <row r="406" spans="1:43" ht="45" x14ac:dyDescent="0.25">
      <c r="A406" s="151" t="e">
        <f t="shared" si="31"/>
        <v>#REF!</v>
      </c>
      <c r="B406" s="150" t="s">
        <v>391</v>
      </c>
      <c r="C406" s="150" t="s">
        <v>15</v>
      </c>
      <c r="D406" s="188" t="str">
        <f>IF(ISERROR(VLOOKUP(C406,Base!$C$2:$C$34,1,FALSE)),"error",LOOKUP(C406,Base!$C$2:$C$34,Base!$D$2:$D$34))</f>
        <v>Direccionamiento estratégico y planeación / Evaluación de Resultados</v>
      </c>
      <c r="E406" s="188" t="str">
        <f>IF(ISERROR(VLOOKUP(C406,Base!$C$2:$C$34,1,FALSE)),"error",LOOKUP(C406,Base!$C$2:$C$34,Base!$E$2:$E$34))</f>
        <v>Planeación Institucional /Racionalización de trámites /Seguimiento y evaluación del desempeño institucional</v>
      </c>
      <c r="F406" s="188" t="str">
        <f>IF(ISERROR(VLOOKUP(C406,Base!$C$2:$C$34,1,FALSE)),"error",LOOKUP(C406,Base!$C$2:$C$34,Base!$F$2:$F$34))</f>
        <v xml:space="preserve">Plan de Acción </v>
      </c>
      <c r="G406" s="188" t="str">
        <f>IF(ISERROR(VLOOKUP(C406,Base!$C$2:$C$34,1,FALSE)),"error",LOOKUP(C406,Base!$C$2:$C$34,Base!$G$2:$G$34))</f>
        <v>GE-Retroalimentación institucional permanente</v>
      </c>
      <c r="H406" s="188" t="str">
        <f>IF(ISERROR(VLOOKUP(C406,Base!$C$2:$C$34,1,FALSE)),"error",LOOKUP(C406,Base!$C$2:$C$34,Base!$H$2:$H$34))</f>
        <v>Fortalecer la gobernanza y gobernabilidad de la Institución, orientando los procesos de gestión hacia el incremento de las capacidades institucionales y la consolidación del clima organizacional</v>
      </c>
      <c r="I406" s="150" t="s">
        <v>209</v>
      </c>
      <c r="J406" s="75" t="s">
        <v>289</v>
      </c>
      <c r="K406" s="150" t="s">
        <v>73</v>
      </c>
      <c r="L406" s="181" t="s">
        <v>842</v>
      </c>
      <c r="M406" s="182" t="s">
        <v>579</v>
      </c>
      <c r="N406" s="182" t="s">
        <v>580</v>
      </c>
      <c r="O406" s="182" t="s">
        <v>581</v>
      </c>
      <c r="P406" s="182" t="s">
        <v>582</v>
      </c>
      <c r="Q406" s="182" t="s">
        <v>583</v>
      </c>
      <c r="R406" s="182" t="s">
        <v>581</v>
      </c>
      <c r="S406" s="182"/>
      <c r="T406" s="182"/>
      <c r="U406" s="182" t="s">
        <v>843</v>
      </c>
      <c r="V406" s="77" t="s">
        <v>135</v>
      </c>
      <c r="W406" s="184">
        <v>100</v>
      </c>
      <c r="X406" s="182"/>
      <c r="Y406" s="182" t="s">
        <v>342</v>
      </c>
      <c r="Z406" s="183"/>
      <c r="AA406" s="184"/>
      <c r="AB406" s="184"/>
      <c r="AC406" s="183"/>
      <c r="AD406" s="184"/>
      <c r="AE406" s="185"/>
      <c r="AF406" s="184"/>
      <c r="AG406" s="184"/>
      <c r="AH406" s="182"/>
      <c r="AI406" s="186" t="s">
        <v>1744</v>
      </c>
      <c r="AJ406" s="200">
        <v>100</v>
      </c>
      <c r="AK406" s="200">
        <v>100</v>
      </c>
      <c r="AL406" s="196" t="s">
        <v>1396</v>
      </c>
      <c r="AM406" s="199">
        <v>0</v>
      </c>
      <c r="AN406" s="198" t="str">
        <f t="shared" si="33"/>
        <v xml:space="preserve">Felicitaciones </v>
      </c>
      <c r="AO406" s="201">
        <f t="shared" ca="1" si="29"/>
        <v>43700</v>
      </c>
      <c r="AP406" s="186"/>
      <c r="AQ406" s="199" t="s">
        <v>1219</v>
      </c>
    </row>
    <row r="407" spans="1:43" ht="45" x14ac:dyDescent="0.25">
      <c r="A407" s="151" t="e">
        <f t="shared" si="31"/>
        <v>#REF!</v>
      </c>
      <c r="B407" s="150" t="s">
        <v>391</v>
      </c>
      <c r="C407" s="150" t="s">
        <v>15</v>
      </c>
      <c r="D407" s="188" t="str">
        <f>IF(ISERROR(VLOOKUP(C407,Base!$C$2:$C$34,1,FALSE)),"error",LOOKUP(C407,Base!$C$2:$C$34,Base!$D$2:$D$34))</f>
        <v>Direccionamiento estratégico y planeación / Evaluación de Resultados</v>
      </c>
      <c r="E407" s="188" t="str">
        <f>IF(ISERROR(VLOOKUP(C407,Base!$C$2:$C$34,1,FALSE)),"error",LOOKUP(C407,Base!$C$2:$C$34,Base!$E$2:$E$34))</f>
        <v>Planeación Institucional /Racionalización de trámites /Seguimiento y evaluación del desempeño institucional</v>
      </c>
      <c r="F407" s="188" t="str">
        <f>IF(ISERROR(VLOOKUP(C407,Base!$C$2:$C$34,1,FALSE)),"error",LOOKUP(C407,Base!$C$2:$C$34,Base!$F$2:$F$34))</f>
        <v xml:space="preserve">Plan de Acción </v>
      </c>
      <c r="G407" s="188" t="str">
        <f>IF(ISERROR(VLOOKUP(C407,Base!$C$2:$C$34,1,FALSE)),"error",LOOKUP(C407,Base!$C$2:$C$34,Base!$G$2:$G$34))</f>
        <v>GE-Retroalimentación institucional permanente</v>
      </c>
      <c r="H407" s="188" t="str">
        <f>IF(ISERROR(VLOOKUP(C407,Base!$C$2:$C$34,1,FALSE)),"error",LOOKUP(C407,Base!$C$2:$C$34,Base!$H$2:$H$34))</f>
        <v>Fortalecer la gobernanza y gobernabilidad de la Institución, orientando los procesos de gestión hacia el incremento de las capacidades institucionales y la consolidación del clima organizacional</v>
      </c>
      <c r="I407" s="150" t="s">
        <v>209</v>
      </c>
      <c r="J407" s="75" t="s">
        <v>289</v>
      </c>
      <c r="K407" s="150" t="s">
        <v>73</v>
      </c>
      <c r="L407" s="181" t="s">
        <v>844</v>
      </c>
      <c r="M407" s="182" t="s">
        <v>579</v>
      </c>
      <c r="N407" s="182" t="s">
        <v>580</v>
      </c>
      <c r="O407" s="182" t="s">
        <v>581</v>
      </c>
      <c r="P407" s="182" t="s">
        <v>582</v>
      </c>
      <c r="Q407" s="182" t="s">
        <v>583</v>
      </c>
      <c r="R407" s="182" t="s">
        <v>581</v>
      </c>
      <c r="S407" s="182"/>
      <c r="T407" s="182"/>
      <c r="U407" s="182" t="s">
        <v>845</v>
      </c>
      <c r="V407" s="77" t="s">
        <v>135</v>
      </c>
      <c r="W407" s="184">
        <v>100</v>
      </c>
      <c r="X407" s="182"/>
      <c r="Y407" s="182" t="s">
        <v>342</v>
      </c>
      <c r="Z407" s="183"/>
      <c r="AA407" s="184"/>
      <c r="AB407" s="184"/>
      <c r="AC407" s="183"/>
      <c r="AD407" s="184"/>
      <c r="AE407" s="185"/>
      <c r="AF407" s="184"/>
      <c r="AG407" s="184"/>
      <c r="AH407" s="182"/>
      <c r="AI407" s="186" t="s">
        <v>1745</v>
      </c>
      <c r="AJ407" s="200">
        <v>100</v>
      </c>
      <c r="AK407" s="200">
        <v>100</v>
      </c>
      <c r="AL407" s="196" t="s">
        <v>1396</v>
      </c>
      <c r="AM407" s="199">
        <v>0</v>
      </c>
      <c r="AN407" s="198" t="str">
        <f t="shared" si="33"/>
        <v xml:space="preserve">Felicitaciones </v>
      </c>
      <c r="AO407" s="201">
        <f t="shared" ca="1" si="29"/>
        <v>43700</v>
      </c>
      <c r="AP407" s="186"/>
      <c r="AQ407" s="199" t="s">
        <v>1219</v>
      </c>
    </row>
    <row r="408" spans="1:43" ht="45" x14ac:dyDescent="0.25">
      <c r="A408" s="151" t="e">
        <f t="shared" si="31"/>
        <v>#REF!</v>
      </c>
      <c r="B408" s="150" t="s">
        <v>391</v>
      </c>
      <c r="C408" s="150" t="s">
        <v>15</v>
      </c>
      <c r="D408" s="188" t="str">
        <f>IF(ISERROR(VLOOKUP(C408,Base!$C$2:$C$34,1,FALSE)),"error",LOOKUP(C408,Base!$C$2:$C$34,Base!$D$2:$D$34))</f>
        <v>Direccionamiento estratégico y planeación / Evaluación de Resultados</v>
      </c>
      <c r="E408" s="188" t="str">
        <f>IF(ISERROR(VLOOKUP(C408,Base!$C$2:$C$34,1,FALSE)),"error",LOOKUP(C408,Base!$C$2:$C$34,Base!$E$2:$E$34))</f>
        <v>Planeación Institucional /Racionalización de trámites /Seguimiento y evaluación del desempeño institucional</v>
      </c>
      <c r="F408" s="188" t="str">
        <f>IF(ISERROR(VLOOKUP(C408,Base!$C$2:$C$34,1,FALSE)),"error",LOOKUP(C408,Base!$C$2:$C$34,Base!$F$2:$F$34))</f>
        <v xml:space="preserve">Plan de Acción </v>
      </c>
      <c r="G408" s="188" t="str">
        <f>IF(ISERROR(VLOOKUP(C408,Base!$C$2:$C$34,1,FALSE)),"error",LOOKUP(C408,Base!$C$2:$C$34,Base!$G$2:$G$34))</f>
        <v>GE-Retroalimentación institucional permanente</v>
      </c>
      <c r="H408" s="188" t="str">
        <f>IF(ISERROR(VLOOKUP(C408,Base!$C$2:$C$34,1,FALSE)),"error",LOOKUP(C408,Base!$C$2:$C$34,Base!$H$2:$H$34))</f>
        <v>Fortalecer la gobernanza y gobernabilidad de la Institución, orientando los procesos de gestión hacia el incremento de las capacidades institucionales y la consolidación del clima organizacional</v>
      </c>
      <c r="I408" s="150" t="s">
        <v>209</v>
      </c>
      <c r="J408" s="75" t="s">
        <v>305</v>
      </c>
      <c r="K408" s="150" t="s">
        <v>73</v>
      </c>
      <c r="L408" s="181" t="s">
        <v>846</v>
      </c>
      <c r="M408" s="182" t="s">
        <v>579</v>
      </c>
      <c r="N408" s="182" t="s">
        <v>580</v>
      </c>
      <c r="O408" s="182" t="s">
        <v>581</v>
      </c>
      <c r="P408" s="182" t="s">
        <v>582</v>
      </c>
      <c r="Q408" s="182" t="s">
        <v>583</v>
      </c>
      <c r="R408" s="182" t="s">
        <v>581</v>
      </c>
      <c r="S408" s="182"/>
      <c r="T408" s="182"/>
      <c r="U408" s="182" t="s">
        <v>847</v>
      </c>
      <c r="V408" s="77" t="s">
        <v>135</v>
      </c>
      <c r="W408" s="184">
        <v>100</v>
      </c>
      <c r="X408" s="182"/>
      <c r="Y408" s="182" t="s">
        <v>342</v>
      </c>
      <c r="Z408" s="183"/>
      <c r="AA408" s="184"/>
      <c r="AB408" s="184"/>
      <c r="AC408" s="183"/>
      <c r="AD408" s="184"/>
      <c r="AE408" s="185"/>
      <c r="AF408" s="184"/>
      <c r="AG408" s="184"/>
      <c r="AH408" s="182"/>
      <c r="AI408" s="186" t="s">
        <v>1746</v>
      </c>
      <c r="AJ408" s="200">
        <v>100</v>
      </c>
      <c r="AK408" s="200">
        <v>100</v>
      </c>
      <c r="AL408" s="196" t="s">
        <v>1396</v>
      </c>
      <c r="AM408" s="199">
        <v>0</v>
      </c>
      <c r="AN408" s="198" t="str">
        <f t="shared" si="33"/>
        <v xml:space="preserve">Felicitaciones </v>
      </c>
      <c r="AO408" s="201">
        <f t="shared" ca="1" si="29"/>
        <v>43700</v>
      </c>
      <c r="AP408" s="186"/>
      <c r="AQ408" s="199" t="s">
        <v>1219</v>
      </c>
    </row>
    <row r="409" spans="1:43" ht="45" x14ac:dyDescent="0.25">
      <c r="A409" s="151" t="e">
        <f t="shared" si="31"/>
        <v>#REF!</v>
      </c>
      <c r="B409" s="150" t="s">
        <v>391</v>
      </c>
      <c r="C409" s="150" t="s">
        <v>419</v>
      </c>
      <c r="D409" s="188" t="str">
        <f>IF(ISERROR(VLOOKUP(C409,Base!$C$2:$C$34,1,FALSE)),"error",LOOKUP(C409,Base!$C$2:$C$34,Base!$D$2:$D$34))</f>
        <v>Direccionamiento estratégico y planeación / Evaluación de Resultados</v>
      </c>
      <c r="E409" s="188" t="str">
        <f>IF(ISERROR(VLOOKUP(C409,Base!$C$2:$C$34,1,FALSE)),"error",LOOKUP(C409,Base!$C$2:$C$34,Base!$E$2:$E$34))</f>
        <v>Planeación Institucional /Racionalización de trámites /Seguimiento y evaluación del desempeño institucional</v>
      </c>
      <c r="F409" s="188" t="str">
        <f>IF(ISERROR(VLOOKUP(C409,Base!$C$2:$C$34,1,FALSE)),"error",LOOKUP(C409,Base!$C$2:$C$34,Base!$F$2:$F$34))</f>
        <v>Plan Anticorrupción y de Atención al Ciudadano</v>
      </c>
      <c r="G409" s="188" t="str">
        <f>IF(ISERROR(VLOOKUP(C409,Base!$C$2:$C$34,1,FALSE)),"error",LOOKUP(C409,Base!$C$2:$C$34,Base!$G$2:$G$34))</f>
        <v>IG-Consolidación del direccionamiento institucional</v>
      </c>
      <c r="H409" s="188" t="str">
        <f>IF(ISERROR(VLOOKUP(C409,Base!$C$2:$C$34,1,FALSE)),"error",LOOKUP(C409,Base!$C$2:$C$34,Base!$H$2:$H$34))</f>
        <v>Fortalecer la gobernanza y gobernabilidad de la Institución, orientando los procesos de gestión hacia el incremento de las capacidades institucionales y la consolidación del clima organizacional</v>
      </c>
      <c r="I409" s="150" t="s">
        <v>214</v>
      </c>
      <c r="J409" s="75" t="s">
        <v>301</v>
      </c>
      <c r="K409" s="150" t="s">
        <v>70</v>
      </c>
      <c r="L409" s="243" t="s">
        <v>848</v>
      </c>
      <c r="M409" s="182" t="s">
        <v>580</v>
      </c>
      <c r="N409" s="182" t="s">
        <v>579</v>
      </c>
      <c r="O409" s="182" t="s">
        <v>581</v>
      </c>
      <c r="P409" s="182" t="s">
        <v>602</v>
      </c>
      <c r="Q409" s="182" t="s">
        <v>583</v>
      </c>
      <c r="R409" s="182" t="s">
        <v>581</v>
      </c>
      <c r="S409" s="182"/>
      <c r="T409" s="182"/>
      <c r="U409" s="245" t="s">
        <v>849</v>
      </c>
      <c r="V409" s="77" t="s">
        <v>382</v>
      </c>
      <c r="W409" s="246">
        <v>2</v>
      </c>
      <c r="X409" s="182"/>
      <c r="Y409" s="182" t="s">
        <v>430</v>
      </c>
      <c r="Z409" s="183"/>
      <c r="AA409" s="184"/>
      <c r="AB409" s="184"/>
      <c r="AC409" s="183"/>
      <c r="AD409" s="184"/>
      <c r="AE409" s="185"/>
      <c r="AF409" s="184"/>
      <c r="AG409" s="184"/>
      <c r="AH409" s="182"/>
      <c r="AI409" s="248" t="s">
        <v>1772</v>
      </c>
      <c r="AJ409" s="200">
        <v>80</v>
      </c>
      <c r="AK409" s="251">
        <v>80</v>
      </c>
      <c r="AL409" s="196" t="s">
        <v>1396</v>
      </c>
      <c r="AM409" s="199">
        <v>0</v>
      </c>
      <c r="AN409" s="198" t="str">
        <f t="shared" si="33"/>
        <v xml:space="preserve">Felicitaciones </v>
      </c>
      <c r="AO409" s="201">
        <f t="shared" ca="1" si="29"/>
        <v>43700</v>
      </c>
      <c r="AP409" s="186"/>
      <c r="AQ409" s="199" t="s">
        <v>1218</v>
      </c>
    </row>
    <row r="410" spans="1:43" ht="45" x14ac:dyDescent="0.25">
      <c r="A410" s="151" t="e">
        <f t="shared" si="31"/>
        <v>#REF!</v>
      </c>
      <c r="B410" s="150" t="s">
        <v>391</v>
      </c>
      <c r="C410" s="150" t="s">
        <v>419</v>
      </c>
      <c r="D410" s="188" t="str">
        <f>IF(ISERROR(VLOOKUP(C410,Base!$C$2:$C$34,1,FALSE)),"error",LOOKUP(C410,Base!$C$2:$C$34,Base!$D$2:$D$34))</f>
        <v>Direccionamiento estratégico y planeación / Evaluación de Resultados</v>
      </c>
      <c r="E410" s="188" t="str">
        <f>IF(ISERROR(VLOOKUP(C410,Base!$C$2:$C$34,1,FALSE)),"error",LOOKUP(C410,Base!$C$2:$C$34,Base!$E$2:$E$34))</f>
        <v>Planeación Institucional /Racionalización de trámites /Seguimiento y evaluación del desempeño institucional</v>
      </c>
      <c r="F410" s="188" t="str">
        <f>IF(ISERROR(VLOOKUP(C410,Base!$C$2:$C$34,1,FALSE)),"error",LOOKUP(C410,Base!$C$2:$C$34,Base!$F$2:$F$34))</f>
        <v>Plan Anticorrupción y de Atención al Ciudadano</v>
      </c>
      <c r="G410" s="188" t="str">
        <f>IF(ISERROR(VLOOKUP(C410,Base!$C$2:$C$34,1,FALSE)),"error",LOOKUP(C410,Base!$C$2:$C$34,Base!$G$2:$G$34))</f>
        <v>IG-Consolidación del direccionamiento institucional</v>
      </c>
      <c r="H410" s="188" t="str">
        <f>IF(ISERROR(VLOOKUP(C410,Base!$C$2:$C$34,1,FALSE)),"error",LOOKUP(C410,Base!$C$2:$C$34,Base!$H$2:$H$34))</f>
        <v>Fortalecer la gobernanza y gobernabilidad de la Institución, orientando los procesos de gestión hacia el incremento de las capacidades institucionales y la consolidación del clima organizacional</v>
      </c>
      <c r="I410" s="150" t="s">
        <v>214</v>
      </c>
      <c r="J410" s="75" t="s">
        <v>301</v>
      </c>
      <c r="K410" s="150" t="s">
        <v>70</v>
      </c>
      <c r="L410" s="243" t="s">
        <v>850</v>
      </c>
      <c r="M410" s="182" t="s">
        <v>580</v>
      </c>
      <c r="N410" s="182" t="s">
        <v>579</v>
      </c>
      <c r="O410" s="182" t="s">
        <v>581</v>
      </c>
      <c r="P410" s="182" t="s">
        <v>582</v>
      </c>
      <c r="Q410" s="182" t="s">
        <v>851</v>
      </c>
      <c r="R410" s="182" t="s">
        <v>581</v>
      </c>
      <c r="S410" s="182"/>
      <c r="T410" s="182"/>
      <c r="U410" s="245" t="s">
        <v>852</v>
      </c>
      <c r="V410" s="77" t="s">
        <v>382</v>
      </c>
      <c r="W410" s="246">
        <v>1</v>
      </c>
      <c r="X410" s="182"/>
      <c r="Y410" s="182" t="s">
        <v>422</v>
      </c>
      <c r="Z410" s="183"/>
      <c r="AA410" s="184"/>
      <c r="AB410" s="184"/>
      <c r="AC410" s="183"/>
      <c r="AD410" s="184"/>
      <c r="AE410" s="185"/>
      <c r="AF410" s="184"/>
      <c r="AG410" s="184"/>
      <c r="AH410" s="182"/>
      <c r="AI410" s="248" t="s">
        <v>1773</v>
      </c>
      <c r="AJ410" s="200">
        <v>100</v>
      </c>
      <c r="AK410" s="251">
        <v>100</v>
      </c>
      <c r="AL410" s="196">
        <v>43464</v>
      </c>
      <c r="AM410" s="199">
        <v>0</v>
      </c>
      <c r="AN410" s="198" t="str">
        <f t="shared" si="33"/>
        <v xml:space="preserve">Felicitaciones </v>
      </c>
      <c r="AO410" s="201">
        <f t="shared" ca="1" si="29"/>
        <v>43700</v>
      </c>
      <c r="AP410" s="186"/>
      <c r="AQ410" s="199" t="s">
        <v>1219</v>
      </c>
    </row>
    <row r="411" spans="1:43" ht="45" x14ac:dyDescent="0.25">
      <c r="A411" s="151" t="e">
        <f t="shared" si="31"/>
        <v>#REF!</v>
      </c>
      <c r="B411" s="150" t="s">
        <v>391</v>
      </c>
      <c r="C411" s="150" t="s">
        <v>419</v>
      </c>
      <c r="D411" s="188" t="str">
        <f>IF(ISERROR(VLOOKUP(C411,Base!$C$2:$C$34,1,FALSE)),"error",LOOKUP(C411,Base!$C$2:$C$34,Base!$D$2:$D$34))</f>
        <v>Direccionamiento estratégico y planeación / Evaluación de Resultados</v>
      </c>
      <c r="E411" s="188" t="str">
        <f>IF(ISERROR(VLOOKUP(C411,Base!$C$2:$C$34,1,FALSE)),"error",LOOKUP(C411,Base!$C$2:$C$34,Base!$E$2:$E$34))</f>
        <v>Planeación Institucional /Racionalización de trámites /Seguimiento y evaluación del desempeño institucional</v>
      </c>
      <c r="F411" s="188" t="str">
        <f>IF(ISERROR(VLOOKUP(C411,Base!$C$2:$C$34,1,FALSE)),"error",LOOKUP(C411,Base!$C$2:$C$34,Base!$F$2:$F$34))</f>
        <v>Plan Anticorrupción y de Atención al Ciudadano</v>
      </c>
      <c r="G411" s="188" t="str">
        <f>IF(ISERROR(VLOOKUP(C411,Base!$C$2:$C$34,1,FALSE)),"error",LOOKUP(C411,Base!$C$2:$C$34,Base!$G$2:$G$34))</f>
        <v>IG-Consolidación del direccionamiento institucional</v>
      </c>
      <c r="H411" s="188" t="str">
        <f>IF(ISERROR(VLOOKUP(C411,Base!$C$2:$C$34,1,FALSE)),"error",LOOKUP(C411,Base!$C$2:$C$34,Base!$H$2:$H$34))</f>
        <v>Fortalecer la gobernanza y gobernabilidad de la Institución, orientando los procesos de gestión hacia el incremento de las capacidades institucionales y la consolidación del clima organizacional</v>
      </c>
      <c r="I411" s="150" t="s">
        <v>214</v>
      </c>
      <c r="J411" s="75" t="s">
        <v>301</v>
      </c>
      <c r="K411" s="150" t="s">
        <v>70</v>
      </c>
      <c r="L411" s="243" t="s">
        <v>850</v>
      </c>
      <c r="M411" s="182" t="s">
        <v>580</v>
      </c>
      <c r="N411" s="182" t="s">
        <v>579</v>
      </c>
      <c r="O411" s="182" t="s">
        <v>581</v>
      </c>
      <c r="P411" s="182" t="s">
        <v>582</v>
      </c>
      <c r="Q411" s="182" t="s">
        <v>851</v>
      </c>
      <c r="R411" s="182" t="s">
        <v>581</v>
      </c>
      <c r="S411" s="182"/>
      <c r="T411" s="182"/>
      <c r="U411" s="245" t="s">
        <v>1283</v>
      </c>
      <c r="V411" s="77" t="s">
        <v>382</v>
      </c>
      <c r="W411" s="246">
        <v>1</v>
      </c>
      <c r="X411" s="182"/>
      <c r="Y411" s="182" t="s">
        <v>422</v>
      </c>
      <c r="Z411" s="183"/>
      <c r="AA411" s="184"/>
      <c r="AB411" s="184"/>
      <c r="AC411" s="183"/>
      <c r="AD411" s="184"/>
      <c r="AE411" s="185"/>
      <c r="AF411" s="184"/>
      <c r="AG411" s="184"/>
      <c r="AH411" s="182"/>
      <c r="AI411" s="248" t="s">
        <v>1284</v>
      </c>
      <c r="AJ411" s="251">
        <v>100</v>
      </c>
      <c r="AK411" s="251">
        <v>100</v>
      </c>
      <c r="AL411" s="196">
        <v>43281</v>
      </c>
      <c r="AM411" s="199">
        <v>0</v>
      </c>
      <c r="AN411" s="198" t="str">
        <f t="shared" ref="AN411:AN468" si="34">IF(AM411="","",IF(AM411&lt;=0,"Felicitaciones ",IF(AM411&lt;=15,"Retraso Moderado",IF(AM411&gt;15,"Justifique el Retraso",))))</f>
        <v xml:space="preserve">Felicitaciones </v>
      </c>
      <c r="AO411" s="201">
        <f t="shared" ca="1" si="29"/>
        <v>43700</v>
      </c>
      <c r="AP411" s="186"/>
      <c r="AQ411" s="199" t="s">
        <v>1219</v>
      </c>
    </row>
    <row r="412" spans="1:43" ht="45" x14ac:dyDescent="0.25">
      <c r="A412" s="151" t="e">
        <f t="shared" si="31"/>
        <v>#REF!</v>
      </c>
      <c r="B412" s="150" t="s">
        <v>391</v>
      </c>
      <c r="C412" s="150" t="s">
        <v>419</v>
      </c>
      <c r="D412" s="188" t="str">
        <f>IF(ISERROR(VLOOKUP(C412,Base!$C$2:$C$34,1,FALSE)),"error",LOOKUP(C412,Base!$C$2:$C$34,Base!$D$2:$D$34))</f>
        <v>Direccionamiento estratégico y planeación / Evaluación de Resultados</v>
      </c>
      <c r="E412" s="188" t="str">
        <f>IF(ISERROR(VLOOKUP(C412,Base!$C$2:$C$34,1,FALSE)),"error",LOOKUP(C412,Base!$C$2:$C$34,Base!$E$2:$E$34))</f>
        <v>Planeación Institucional /Racionalización de trámites /Seguimiento y evaluación del desempeño institucional</v>
      </c>
      <c r="F412" s="188" t="str">
        <f>IF(ISERROR(VLOOKUP(C412,Base!$C$2:$C$34,1,FALSE)),"error",LOOKUP(C412,Base!$C$2:$C$34,Base!$F$2:$F$34))</f>
        <v>Plan Anticorrupción y de Atención al Ciudadano</v>
      </c>
      <c r="G412" s="188" t="str">
        <f>IF(ISERROR(VLOOKUP(C412,Base!$C$2:$C$34,1,FALSE)),"error",LOOKUP(C412,Base!$C$2:$C$34,Base!$G$2:$G$34))</f>
        <v>IG-Consolidación del direccionamiento institucional</v>
      </c>
      <c r="H412" s="188" t="str">
        <f>IF(ISERROR(VLOOKUP(C412,Base!$C$2:$C$34,1,FALSE)),"error",LOOKUP(C412,Base!$C$2:$C$34,Base!$H$2:$H$34))</f>
        <v>Fortalecer la gobernanza y gobernabilidad de la Institución, orientando los procesos de gestión hacia el incremento de las capacidades institucionales y la consolidación del clima organizacional</v>
      </c>
      <c r="I412" s="150" t="s">
        <v>214</v>
      </c>
      <c r="J412" s="75" t="s">
        <v>301</v>
      </c>
      <c r="K412" s="150" t="s">
        <v>70</v>
      </c>
      <c r="L412" s="243" t="s">
        <v>853</v>
      </c>
      <c r="M412" s="182" t="s">
        <v>580</v>
      </c>
      <c r="N412" s="182" t="s">
        <v>579</v>
      </c>
      <c r="O412" s="182" t="s">
        <v>581</v>
      </c>
      <c r="P412" s="182" t="s">
        <v>582</v>
      </c>
      <c r="Q412" s="182" t="s">
        <v>851</v>
      </c>
      <c r="R412" s="182" t="s">
        <v>581</v>
      </c>
      <c r="S412" s="182"/>
      <c r="T412" s="182"/>
      <c r="U412" s="245" t="s">
        <v>854</v>
      </c>
      <c r="V412" s="77" t="s">
        <v>382</v>
      </c>
      <c r="W412" s="246">
        <v>1</v>
      </c>
      <c r="X412" s="182"/>
      <c r="Y412" s="182" t="s">
        <v>422</v>
      </c>
      <c r="Z412" s="183"/>
      <c r="AA412" s="184"/>
      <c r="AB412" s="184"/>
      <c r="AC412" s="183"/>
      <c r="AD412" s="184"/>
      <c r="AE412" s="185"/>
      <c r="AF412" s="184"/>
      <c r="AG412" s="184"/>
      <c r="AH412" s="182"/>
      <c r="AI412" s="248" t="s">
        <v>1284</v>
      </c>
      <c r="AJ412" s="251">
        <v>100</v>
      </c>
      <c r="AK412" s="251">
        <v>100</v>
      </c>
      <c r="AL412" s="196">
        <v>43281</v>
      </c>
      <c r="AM412" s="199">
        <v>0</v>
      </c>
      <c r="AN412" s="198" t="str">
        <f t="shared" si="34"/>
        <v xml:space="preserve">Felicitaciones </v>
      </c>
      <c r="AO412" s="201">
        <f t="shared" ca="1" si="29"/>
        <v>43700</v>
      </c>
      <c r="AP412" s="186"/>
      <c r="AQ412" s="199" t="s">
        <v>1219</v>
      </c>
    </row>
    <row r="413" spans="1:43" ht="45" x14ac:dyDescent="0.25">
      <c r="A413" s="151" t="e">
        <f t="shared" si="31"/>
        <v>#REF!</v>
      </c>
      <c r="B413" s="150" t="s">
        <v>391</v>
      </c>
      <c r="C413" s="150" t="s">
        <v>419</v>
      </c>
      <c r="D413" s="188" t="str">
        <f>IF(ISERROR(VLOOKUP(C413,Base!$C$2:$C$34,1,FALSE)),"error",LOOKUP(C413,Base!$C$2:$C$34,Base!$D$2:$D$34))</f>
        <v>Direccionamiento estratégico y planeación / Evaluación de Resultados</v>
      </c>
      <c r="E413" s="188" t="str">
        <f>IF(ISERROR(VLOOKUP(C413,Base!$C$2:$C$34,1,FALSE)),"error",LOOKUP(C413,Base!$C$2:$C$34,Base!$E$2:$E$34))</f>
        <v>Planeación Institucional /Racionalización de trámites /Seguimiento y evaluación del desempeño institucional</v>
      </c>
      <c r="F413" s="188" t="str">
        <f>IF(ISERROR(VLOOKUP(C413,Base!$C$2:$C$34,1,FALSE)),"error",LOOKUP(C413,Base!$C$2:$C$34,Base!$F$2:$F$34))</f>
        <v>Plan Anticorrupción y de Atención al Ciudadano</v>
      </c>
      <c r="G413" s="188" t="str">
        <f>IF(ISERROR(VLOOKUP(C413,Base!$C$2:$C$34,1,FALSE)),"error",LOOKUP(C413,Base!$C$2:$C$34,Base!$G$2:$G$34))</f>
        <v>IG-Consolidación del direccionamiento institucional</v>
      </c>
      <c r="H413" s="188" t="str">
        <f>IF(ISERROR(VLOOKUP(C413,Base!$C$2:$C$34,1,FALSE)),"error",LOOKUP(C413,Base!$C$2:$C$34,Base!$H$2:$H$34))</f>
        <v>Fortalecer la gobernanza y gobernabilidad de la Institución, orientando los procesos de gestión hacia el incremento de las capacidades institucionales y la consolidación del clima organizacional</v>
      </c>
      <c r="I413" s="150" t="s">
        <v>214</v>
      </c>
      <c r="J413" s="75" t="s">
        <v>301</v>
      </c>
      <c r="K413" s="150" t="s">
        <v>70</v>
      </c>
      <c r="L413" s="243" t="s">
        <v>853</v>
      </c>
      <c r="M413" s="182" t="s">
        <v>580</v>
      </c>
      <c r="N413" s="182" t="s">
        <v>579</v>
      </c>
      <c r="O413" s="182" t="s">
        <v>581</v>
      </c>
      <c r="P413" s="182" t="s">
        <v>582</v>
      </c>
      <c r="Q413" s="182" t="s">
        <v>851</v>
      </c>
      <c r="R413" s="182" t="s">
        <v>581</v>
      </c>
      <c r="S413" s="182"/>
      <c r="T413" s="182"/>
      <c r="U413" s="245" t="s">
        <v>855</v>
      </c>
      <c r="V413" s="77" t="s">
        <v>382</v>
      </c>
      <c r="W413" s="246">
        <v>1</v>
      </c>
      <c r="X413" s="182"/>
      <c r="Y413" s="182" t="s">
        <v>422</v>
      </c>
      <c r="Z413" s="183"/>
      <c r="AA413" s="184"/>
      <c r="AB413" s="184"/>
      <c r="AC413" s="183"/>
      <c r="AD413" s="184"/>
      <c r="AE413" s="185"/>
      <c r="AF413" s="184"/>
      <c r="AG413" s="184"/>
      <c r="AH413" s="182"/>
      <c r="AI413" s="248" t="s">
        <v>1284</v>
      </c>
      <c r="AJ413" s="251">
        <v>100</v>
      </c>
      <c r="AK413" s="251">
        <v>100</v>
      </c>
      <c r="AL413" s="196">
        <v>43281</v>
      </c>
      <c r="AM413" s="199">
        <v>0</v>
      </c>
      <c r="AN413" s="198" t="str">
        <f t="shared" si="34"/>
        <v xml:space="preserve">Felicitaciones </v>
      </c>
      <c r="AO413" s="201">
        <f t="shared" ref="AO413:AO468" ca="1" si="35">TODAY()</f>
        <v>43700</v>
      </c>
      <c r="AP413" s="186"/>
      <c r="AQ413" s="199" t="s">
        <v>1219</v>
      </c>
    </row>
    <row r="414" spans="1:43" ht="45" x14ac:dyDescent="0.25">
      <c r="A414" s="151" t="e">
        <f t="shared" si="31"/>
        <v>#REF!</v>
      </c>
      <c r="B414" s="150" t="s">
        <v>391</v>
      </c>
      <c r="C414" s="150" t="s">
        <v>419</v>
      </c>
      <c r="D414" s="188" t="str">
        <f>IF(ISERROR(VLOOKUP(C414,Base!$C$2:$C$34,1,FALSE)),"error",LOOKUP(C414,Base!$C$2:$C$34,Base!$D$2:$D$34))</f>
        <v>Direccionamiento estratégico y planeación / Evaluación de Resultados</v>
      </c>
      <c r="E414" s="188" t="str">
        <f>IF(ISERROR(VLOOKUP(C414,Base!$C$2:$C$34,1,FALSE)),"error",LOOKUP(C414,Base!$C$2:$C$34,Base!$E$2:$E$34))</f>
        <v>Planeación Institucional /Racionalización de trámites /Seguimiento y evaluación del desempeño institucional</v>
      </c>
      <c r="F414" s="188" t="str">
        <f>IF(ISERROR(VLOOKUP(C414,Base!$C$2:$C$34,1,FALSE)),"error",LOOKUP(C414,Base!$C$2:$C$34,Base!$F$2:$F$34))</f>
        <v>Plan Anticorrupción y de Atención al Ciudadano</v>
      </c>
      <c r="G414" s="188" t="str">
        <f>IF(ISERROR(VLOOKUP(C414,Base!$C$2:$C$34,1,FALSE)),"error",LOOKUP(C414,Base!$C$2:$C$34,Base!$G$2:$G$34))</f>
        <v>IG-Consolidación del direccionamiento institucional</v>
      </c>
      <c r="H414" s="188" t="str">
        <f>IF(ISERROR(VLOOKUP(C414,Base!$C$2:$C$34,1,FALSE)),"error",LOOKUP(C414,Base!$C$2:$C$34,Base!$H$2:$H$34))</f>
        <v>Fortalecer la gobernanza y gobernabilidad de la Institución, orientando los procesos de gestión hacia el incremento de las capacidades institucionales y la consolidación del clima organizacional</v>
      </c>
      <c r="I414" s="150" t="s">
        <v>214</v>
      </c>
      <c r="J414" s="75" t="s">
        <v>301</v>
      </c>
      <c r="K414" s="150" t="s">
        <v>70</v>
      </c>
      <c r="L414" s="243" t="s">
        <v>856</v>
      </c>
      <c r="M414" s="182" t="s">
        <v>580</v>
      </c>
      <c r="N414" s="182" t="s">
        <v>579</v>
      </c>
      <c r="O414" s="182" t="s">
        <v>581</v>
      </c>
      <c r="P414" s="182" t="s">
        <v>582</v>
      </c>
      <c r="Q414" s="182" t="s">
        <v>851</v>
      </c>
      <c r="R414" s="182" t="s">
        <v>581</v>
      </c>
      <c r="S414" s="182"/>
      <c r="T414" s="182"/>
      <c r="U414" s="245" t="s">
        <v>857</v>
      </c>
      <c r="V414" s="77" t="s">
        <v>382</v>
      </c>
      <c r="W414" s="246">
        <v>1</v>
      </c>
      <c r="X414" s="182"/>
      <c r="Y414" s="182" t="s">
        <v>422</v>
      </c>
      <c r="Z414" s="183"/>
      <c r="AA414" s="184"/>
      <c r="AB414" s="184"/>
      <c r="AC414" s="183"/>
      <c r="AD414" s="184"/>
      <c r="AE414" s="185"/>
      <c r="AF414" s="184"/>
      <c r="AG414" s="184"/>
      <c r="AH414" s="182"/>
      <c r="AI414" s="248" t="s">
        <v>1284</v>
      </c>
      <c r="AJ414" s="251">
        <v>100</v>
      </c>
      <c r="AK414" s="251">
        <v>100</v>
      </c>
      <c r="AL414" s="196">
        <v>43281</v>
      </c>
      <c r="AM414" s="199">
        <v>0</v>
      </c>
      <c r="AN414" s="198" t="str">
        <f t="shared" si="34"/>
        <v xml:space="preserve">Felicitaciones </v>
      </c>
      <c r="AO414" s="201">
        <f t="shared" ca="1" si="35"/>
        <v>43700</v>
      </c>
      <c r="AP414" s="186"/>
      <c r="AQ414" s="199" t="s">
        <v>1219</v>
      </c>
    </row>
    <row r="415" spans="1:43" ht="45" x14ac:dyDescent="0.25">
      <c r="A415" s="151" t="e">
        <f t="shared" si="31"/>
        <v>#REF!</v>
      </c>
      <c r="B415" s="150" t="s">
        <v>391</v>
      </c>
      <c r="C415" s="150" t="s">
        <v>419</v>
      </c>
      <c r="D415" s="188" t="str">
        <f>IF(ISERROR(VLOOKUP(C415,Base!$C$2:$C$34,1,FALSE)),"error",LOOKUP(C415,Base!$C$2:$C$34,Base!$D$2:$D$34))</f>
        <v>Direccionamiento estratégico y planeación / Evaluación de Resultados</v>
      </c>
      <c r="E415" s="188" t="str">
        <f>IF(ISERROR(VLOOKUP(C415,Base!$C$2:$C$34,1,FALSE)),"error",LOOKUP(C415,Base!$C$2:$C$34,Base!$E$2:$E$34))</f>
        <v>Planeación Institucional /Racionalización de trámites /Seguimiento y evaluación del desempeño institucional</v>
      </c>
      <c r="F415" s="188" t="str">
        <f>IF(ISERROR(VLOOKUP(C415,Base!$C$2:$C$34,1,FALSE)),"error",LOOKUP(C415,Base!$C$2:$C$34,Base!$F$2:$F$34))</f>
        <v>Plan Anticorrupción y de Atención al Ciudadano</v>
      </c>
      <c r="G415" s="188" t="str">
        <f>IF(ISERROR(VLOOKUP(C415,Base!$C$2:$C$34,1,FALSE)),"error",LOOKUP(C415,Base!$C$2:$C$34,Base!$G$2:$G$34))</f>
        <v>IG-Consolidación del direccionamiento institucional</v>
      </c>
      <c r="H415" s="188" t="str">
        <f>IF(ISERROR(VLOOKUP(C415,Base!$C$2:$C$34,1,FALSE)),"error",LOOKUP(C415,Base!$C$2:$C$34,Base!$H$2:$H$34))</f>
        <v>Fortalecer la gobernanza y gobernabilidad de la Institución, orientando los procesos de gestión hacia el incremento de las capacidades institucionales y la consolidación del clima organizacional</v>
      </c>
      <c r="I415" s="150" t="s">
        <v>214</v>
      </c>
      <c r="J415" s="75" t="s">
        <v>301</v>
      </c>
      <c r="K415" s="150" t="s">
        <v>70</v>
      </c>
      <c r="L415" s="243" t="s">
        <v>858</v>
      </c>
      <c r="M415" s="182" t="s">
        <v>580</v>
      </c>
      <c r="N415" s="182" t="s">
        <v>579</v>
      </c>
      <c r="O415" s="182" t="s">
        <v>581</v>
      </c>
      <c r="P415" s="182" t="s">
        <v>582</v>
      </c>
      <c r="Q415" s="182" t="s">
        <v>851</v>
      </c>
      <c r="R415" s="182" t="s">
        <v>581</v>
      </c>
      <c r="S415" s="182"/>
      <c r="T415" s="182"/>
      <c r="U415" s="245" t="s">
        <v>859</v>
      </c>
      <c r="V415" s="77" t="s">
        <v>382</v>
      </c>
      <c r="W415" s="246">
        <v>1</v>
      </c>
      <c r="X415" s="182"/>
      <c r="Y415" s="182" t="s">
        <v>430</v>
      </c>
      <c r="Z415" s="183"/>
      <c r="AA415" s="184"/>
      <c r="AB415" s="184"/>
      <c r="AC415" s="183"/>
      <c r="AD415" s="184"/>
      <c r="AE415" s="185"/>
      <c r="AF415" s="184"/>
      <c r="AG415" s="184"/>
      <c r="AH415" s="182"/>
      <c r="AI415" s="248" t="s">
        <v>1293</v>
      </c>
      <c r="AJ415" s="251">
        <v>100</v>
      </c>
      <c r="AK415" s="251">
        <v>100</v>
      </c>
      <c r="AL415" s="196">
        <v>43281</v>
      </c>
      <c r="AM415" s="199">
        <v>0</v>
      </c>
      <c r="AN415" s="198" t="str">
        <f t="shared" si="34"/>
        <v xml:space="preserve">Felicitaciones </v>
      </c>
      <c r="AO415" s="201">
        <f t="shared" ca="1" si="35"/>
        <v>43700</v>
      </c>
      <c r="AP415" s="186"/>
      <c r="AQ415" s="199" t="s">
        <v>1219</v>
      </c>
    </row>
    <row r="416" spans="1:43" ht="45" x14ac:dyDescent="0.25">
      <c r="A416" s="151" t="e">
        <f t="shared" si="31"/>
        <v>#REF!</v>
      </c>
      <c r="B416" s="150" t="s">
        <v>391</v>
      </c>
      <c r="C416" s="150" t="s">
        <v>419</v>
      </c>
      <c r="D416" s="188" t="str">
        <f>IF(ISERROR(VLOOKUP(C416,Base!$C$2:$C$34,1,FALSE)),"error",LOOKUP(C416,Base!$C$2:$C$34,Base!$D$2:$D$34))</f>
        <v>Direccionamiento estratégico y planeación / Evaluación de Resultados</v>
      </c>
      <c r="E416" s="188" t="str">
        <f>IF(ISERROR(VLOOKUP(C416,Base!$C$2:$C$34,1,FALSE)),"error",LOOKUP(C416,Base!$C$2:$C$34,Base!$E$2:$E$34))</f>
        <v>Planeación Institucional /Racionalización de trámites /Seguimiento y evaluación del desempeño institucional</v>
      </c>
      <c r="F416" s="188" t="str">
        <f>IF(ISERROR(VLOOKUP(C416,Base!$C$2:$C$34,1,FALSE)),"error",LOOKUP(C416,Base!$C$2:$C$34,Base!$F$2:$F$34))</f>
        <v>Plan Anticorrupción y de Atención al Ciudadano</v>
      </c>
      <c r="G416" s="188" t="str">
        <f>IF(ISERROR(VLOOKUP(C416,Base!$C$2:$C$34,1,FALSE)),"error",LOOKUP(C416,Base!$C$2:$C$34,Base!$G$2:$G$34))</f>
        <v>IG-Consolidación del direccionamiento institucional</v>
      </c>
      <c r="H416" s="188" t="str">
        <f>IF(ISERROR(VLOOKUP(C416,Base!$C$2:$C$34,1,FALSE)),"error",LOOKUP(C416,Base!$C$2:$C$34,Base!$H$2:$H$34))</f>
        <v>Fortalecer la gobernanza y gobernabilidad de la Institución, orientando los procesos de gestión hacia el incremento de las capacidades institucionales y la consolidación del clima organizacional</v>
      </c>
      <c r="I416" s="150" t="s">
        <v>214</v>
      </c>
      <c r="J416" s="75" t="s">
        <v>301</v>
      </c>
      <c r="K416" s="150" t="s">
        <v>70</v>
      </c>
      <c r="L416" s="243" t="s">
        <v>1285</v>
      </c>
      <c r="M416" s="182" t="s">
        <v>580</v>
      </c>
      <c r="N416" s="182" t="s">
        <v>579</v>
      </c>
      <c r="O416" s="182" t="s">
        <v>581</v>
      </c>
      <c r="P416" s="182" t="s">
        <v>582</v>
      </c>
      <c r="Q416" s="182" t="s">
        <v>851</v>
      </c>
      <c r="R416" s="182" t="s">
        <v>581</v>
      </c>
      <c r="S416" s="182"/>
      <c r="T416" s="182"/>
      <c r="U416" s="245" t="s">
        <v>860</v>
      </c>
      <c r="V416" s="77" t="s">
        <v>382</v>
      </c>
      <c r="W416" s="246">
        <v>1</v>
      </c>
      <c r="X416" s="182"/>
      <c r="Y416" s="182" t="s">
        <v>429</v>
      </c>
      <c r="Z416" s="183"/>
      <c r="AA416" s="184"/>
      <c r="AB416" s="184"/>
      <c r="AC416" s="183"/>
      <c r="AD416" s="184"/>
      <c r="AE416" s="185"/>
      <c r="AF416" s="184"/>
      <c r="AG416" s="184"/>
      <c r="AH416" s="182"/>
      <c r="AI416" s="248" t="s">
        <v>1774</v>
      </c>
      <c r="AJ416" s="200">
        <v>80</v>
      </c>
      <c r="AK416" s="251">
        <v>80</v>
      </c>
      <c r="AL416" s="196">
        <v>43464</v>
      </c>
      <c r="AM416" s="199">
        <v>0</v>
      </c>
      <c r="AN416" s="198" t="str">
        <f t="shared" si="34"/>
        <v xml:space="preserve">Felicitaciones </v>
      </c>
      <c r="AO416" s="201">
        <f t="shared" ca="1" si="35"/>
        <v>43700</v>
      </c>
      <c r="AP416" s="186"/>
      <c r="AQ416" s="199" t="s">
        <v>1219</v>
      </c>
    </row>
    <row r="417" spans="1:43" ht="45" x14ac:dyDescent="0.25">
      <c r="A417" s="151" t="e">
        <f t="shared" si="31"/>
        <v>#REF!</v>
      </c>
      <c r="B417" s="150" t="s">
        <v>391</v>
      </c>
      <c r="C417" s="150" t="s">
        <v>419</v>
      </c>
      <c r="D417" s="188" t="str">
        <f>IF(ISERROR(VLOOKUP(C417,Base!$C$2:$C$34,1,FALSE)),"error",LOOKUP(C417,Base!$C$2:$C$34,Base!$D$2:$D$34))</f>
        <v>Direccionamiento estratégico y planeación / Evaluación de Resultados</v>
      </c>
      <c r="E417" s="188" t="str">
        <f>IF(ISERROR(VLOOKUP(C417,Base!$C$2:$C$34,1,FALSE)),"error",LOOKUP(C417,Base!$C$2:$C$34,Base!$E$2:$E$34))</f>
        <v>Planeación Institucional /Racionalización de trámites /Seguimiento y evaluación del desempeño institucional</v>
      </c>
      <c r="F417" s="188" t="str">
        <f>IF(ISERROR(VLOOKUP(C417,Base!$C$2:$C$34,1,FALSE)),"error",LOOKUP(C417,Base!$C$2:$C$34,Base!$F$2:$F$34))</f>
        <v>Plan Anticorrupción y de Atención al Ciudadano</v>
      </c>
      <c r="G417" s="188" t="str">
        <f>IF(ISERROR(VLOOKUP(C417,Base!$C$2:$C$34,1,FALSE)),"error",LOOKUP(C417,Base!$C$2:$C$34,Base!$G$2:$G$34))</f>
        <v>IG-Consolidación del direccionamiento institucional</v>
      </c>
      <c r="H417" s="188" t="str">
        <f>IF(ISERROR(VLOOKUP(C417,Base!$C$2:$C$34,1,FALSE)),"error",LOOKUP(C417,Base!$C$2:$C$34,Base!$H$2:$H$34))</f>
        <v>Fortalecer la gobernanza y gobernabilidad de la Institución, orientando los procesos de gestión hacia el incremento de las capacidades institucionales y la consolidación del clima organizacional</v>
      </c>
      <c r="I417" s="150" t="s">
        <v>214</v>
      </c>
      <c r="J417" s="75" t="s">
        <v>301</v>
      </c>
      <c r="K417" s="150" t="s">
        <v>70</v>
      </c>
      <c r="L417" s="243" t="s">
        <v>861</v>
      </c>
      <c r="M417" s="182" t="s">
        <v>580</v>
      </c>
      <c r="N417" s="182" t="s">
        <v>579</v>
      </c>
      <c r="O417" s="182" t="s">
        <v>581</v>
      </c>
      <c r="P417" s="182" t="s">
        <v>602</v>
      </c>
      <c r="Q417" s="182" t="s">
        <v>583</v>
      </c>
      <c r="R417" s="182" t="s">
        <v>581</v>
      </c>
      <c r="S417" s="182"/>
      <c r="T417" s="182"/>
      <c r="U417" s="245" t="s">
        <v>862</v>
      </c>
      <c r="V417" s="77" t="s">
        <v>382</v>
      </c>
      <c r="W417" s="246">
        <v>1</v>
      </c>
      <c r="X417" s="182"/>
      <c r="Y417" s="182" t="s">
        <v>429</v>
      </c>
      <c r="Z417" s="183"/>
      <c r="AA417" s="184"/>
      <c r="AB417" s="184"/>
      <c r="AC417" s="183"/>
      <c r="AD417" s="184"/>
      <c r="AE417" s="185"/>
      <c r="AF417" s="184"/>
      <c r="AG417" s="184"/>
      <c r="AH417" s="182"/>
      <c r="AI417" s="248" t="s">
        <v>1774</v>
      </c>
      <c r="AJ417" s="200">
        <v>80</v>
      </c>
      <c r="AK417" s="251">
        <v>80</v>
      </c>
      <c r="AL417" s="196">
        <v>43464</v>
      </c>
      <c r="AM417" s="199">
        <v>0</v>
      </c>
      <c r="AN417" s="198" t="str">
        <f t="shared" si="34"/>
        <v xml:space="preserve">Felicitaciones </v>
      </c>
      <c r="AO417" s="201">
        <f t="shared" ca="1" si="35"/>
        <v>43700</v>
      </c>
      <c r="AP417" s="186"/>
      <c r="AQ417" s="199" t="s">
        <v>1219</v>
      </c>
    </row>
    <row r="418" spans="1:43" ht="45" x14ac:dyDescent="0.25">
      <c r="A418" s="151" t="e">
        <f t="shared" si="31"/>
        <v>#REF!</v>
      </c>
      <c r="B418" s="150" t="s">
        <v>391</v>
      </c>
      <c r="C418" s="150" t="s">
        <v>419</v>
      </c>
      <c r="D418" s="188" t="str">
        <f>IF(ISERROR(VLOOKUP(C418,Base!$C$2:$C$34,1,FALSE)),"error",LOOKUP(C418,Base!$C$2:$C$34,Base!$D$2:$D$34))</f>
        <v>Direccionamiento estratégico y planeación / Evaluación de Resultados</v>
      </c>
      <c r="E418" s="188" t="str">
        <f>IF(ISERROR(VLOOKUP(C418,Base!$C$2:$C$34,1,FALSE)),"error",LOOKUP(C418,Base!$C$2:$C$34,Base!$E$2:$E$34))</f>
        <v>Planeación Institucional /Racionalización de trámites /Seguimiento y evaluación del desempeño institucional</v>
      </c>
      <c r="F418" s="188" t="str">
        <f>IF(ISERROR(VLOOKUP(C418,Base!$C$2:$C$34,1,FALSE)),"error",LOOKUP(C418,Base!$C$2:$C$34,Base!$F$2:$F$34))</f>
        <v>Plan Anticorrupción y de Atención al Ciudadano</v>
      </c>
      <c r="G418" s="188" t="str">
        <f>IF(ISERROR(VLOOKUP(C418,Base!$C$2:$C$34,1,FALSE)),"error",LOOKUP(C418,Base!$C$2:$C$34,Base!$G$2:$G$34))</f>
        <v>IG-Consolidación del direccionamiento institucional</v>
      </c>
      <c r="H418" s="188" t="str">
        <f>IF(ISERROR(VLOOKUP(C418,Base!$C$2:$C$34,1,FALSE)),"error",LOOKUP(C418,Base!$C$2:$C$34,Base!$H$2:$H$34))</f>
        <v>Fortalecer la gobernanza y gobernabilidad de la Institución, orientando los procesos de gestión hacia el incremento de las capacidades institucionales y la consolidación del clima organizacional</v>
      </c>
      <c r="I418" s="150" t="s">
        <v>209</v>
      </c>
      <c r="J418" s="75" t="s">
        <v>301</v>
      </c>
      <c r="K418" s="150" t="s">
        <v>70</v>
      </c>
      <c r="L418" s="243" t="s">
        <v>863</v>
      </c>
      <c r="M418" s="182" t="s">
        <v>580</v>
      </c>
      <c r="N418" s="182" t="s">
        <v>579</v>
      </c>
      <c r="O418" s="182" t="s">
        <v>581</v>
      </c>
      <c r="P418" s="182">
        <v>30</v>
      </c>
      <c r="Q418" s="182">
        <v>3</v>
      </c>
      <c r="R418" s="182">
        <v>2018</v>
      </c>
      <c r="S418" s="182"/>
      <c r="T418" s="182"/>
      <c r="U418" s="245" t="s">
        <v>864</v>
      </c>
      <c r="V418" s="77" t="s">
        <v>135</v>
      </c>
      <c r="W418" s="246">
        <v>100</v>
      </c>
      <c r="X418" s="182"/>
      <c r="Y418" s="182" t="s">
        <v>413</v>
      </c>
      <c r="Z418" s="183"/>
      <c r="AA418" s="184"/>
      <c r="AB418" s="184"/>
      <c r="AC418" s="183"/>
      <c r="AD418" s="184"/>
      <c r="AE418" s="185"/>
      <c r="AF418" s="184"/>
      <c r="AG418" s="184"/>
      <c r="AH418" s="182"/>
      <c r="AI418" s="248" t="s">
        <v>1286</v>
      </c>
      <c r="AJ418" s="200">
        <v>100</v>
      </c>
      <c r="AK418" s="251">
        <v>100</v>
      </c>
      <c r="AL418" s="196">
        <v>43281</v>
      </c>
      <c r="AM418" s="199">
        <v>0</v>
      </c>
      <c r="AN418" s="198" t="str">
        <f t="shared" si="34"/>
        <v xml:space="preserve">Felicitaciones </v>
      </c>
      <c r="AO418" s="201">
        <f t="shared" ca="1" si="35"/>
        <v>43700</v>
      </c>
      <c r="AP418" s="186"/>
      <c r="AQ418" s="199" t="s">
        <v>1219</v>
      </c>
    </row>
    <row r="419" spans="1:43" ht="45" x14ac:dyDescent="0.25">
      <c r="A419" s="151" t="e">
        <f t="shared" si="31"/>
        <v>#REF!</v>
      </c>
      <c r="B419" s="150" t="s">
        <v>391</v>
      </c>
      <c r="C419" s="150" t="s">
        <v>419</v>
      </c>
      <c r="D419" s="188" t="str">
        <f>IF(ISERROR(VLOOKUP(C419,Base!$C$2:$C$34,1,FALSE)),"error",LOOKUP(C419,Base!$C$2:$C$34,Base!$D$2:$D$34))</f>
        <v>Direccionamiento estratégico y planeación / Evaluación de Resultados</v>
      </c>
      <c r="E419" s="188" t="str">
        <f>IF(ISERROR(VLOOKUP(C419,Base!$C$2:$C$34,1,FALSE)),"error",LOOKUP(C419,Base!$C$2:$C$34,Base!$E$2:$E$34))</f>
        <v>Planeación Institucional /Racionalización de trámites /Seguimiento y evaluación del desempeño institucional</v>
      </c>
      <c r="F419" s="188" t="str">
        <f>IF(ISERROR(VLOOKUP(C419,Base!$C$2:$C$34,1,FALSE)),"error",LOOKUP(C419,Base!$C$2:$C$34,Base!$F$2:$F$34))</f>
        <v>Plan Anticorrupción y de Atención al Ciudadano</v>
      </c>
      <c r="G419" s="188" t="str">
        <f>IF(ISERROR(VLOOKUP(C419,Base!$C$2:$C$34,1,FALSE)),"error",LOOKUP(C419,Base!$C$2:$C$34,Base!$G$2:$G$34))</f>
        <v>IG-Consolidación del direccionamiento institucional</v>
      </c>
      <c r="H419" s="188" t="str">
        <f>IF(ISERROR(VLOOKUP(C419,Base!$C$2:$C$34,1,FALSE)),"error",LOOKUP(C419,Base!$C$2:$C$34,Base!$H$2:$H$34))</f>
        <v>Fortalecer la gobernanza y gobernabilidad de la Institución, orientando los procesos de gestión hacia el incremento de las capacidades institucionales y la consolidación del clima organizacional</v>
      </c>
      <c r="I419" s="150" t="s">
        <v>209</v>
      </c>
      <c r="J419" s="75" t="s">
        <v>298</v>
      </c>
      <c r="K419" s="150" t="s">
        <v>70</v>
      </c>
      <c r="L419" s="243" t="s">
        <v>865</v>
      </c>
      <c r="M419" s="182" t="s">
        <v>580</v>
      </c>
      <c r="N419" s="182" t="s">
        <v>579</v>
      </c>
      <c r="O419" s="182" t="s">
        <v>581</v>
      </c>
      <c r="P419" s="182">
        <v>31</v>
      </c>
      <c r="Q419" s="182">
        <v>7</v>
      </c>
      <c r="R419" s="182">
        <v>2018</v>
      </c>
      <c r="S419" s="182"/>
      <c r="T419" s="182"/>
      <c r="U419" s="245" t="s">
        <v>866</v>
      </c>
      <c r="V419" s="77" t="s">
        <v>135</v>
      </c>
      <c r="W419" s="246">
        <v>100</v>
      </c>
      <c r="X419" s="182"/>
      <c r="Y419" s="182" t="s">
        <v>413</v>
      </c>
      <c r="Z419" s="183"/>
      <c r="AA419" s="184"/>
      <c r="AB419" s="184"/>
      <c r="AC419" s="183"/>
      <c r="AD419" s="184"/>
      <c r="AE419" s="185"/>
      <c r="AF419" s="184"/>
      <c r="AG419" s="184"/>
      <c r="AH419" s="182"/>
      <c r="AI419" s="248" t="s">
        <v>1287</v>
      </c>
      <c r="AJ419" s="251">
        <v>100</v>
      </c>
      <c r="AK419" s="251">
        <v>100</v>
      </c>
      <c r="AL419" s="196">
        <v>43281</v>
      </c>
      <c r="AM419" s="199">
        <v>0</v>
      </c>
      <c r="AN419" s="198" t="str">
        <f t="shared" si="34"/>
        <v xml:space="preserve">Felicitaciones </v>
      </c>
      <c r="AO419" s="201">
        <f t="shared" ca="1" si="35"/>
        <v>43700</v>
      </c>
      <c r="AP419" s="186"/>
      <c r="AQ419" s="199" t="s">
        <v>1219</v>
      </c>
    </row>
    <row r="420" spans="1:43" ht="45" x14ac:dyDescent="0.25">
      <c r="A420" s="151" t="e">
        <f t="shared" si="31"/>
        <v>#REF!</v>
      </c>
      <c r="B420" s="150" t="s">
        <v>391</v>
      </c>
      <c r="C420" s="150" t="s">
        <v>15</v>
      </c>
      <c r="D420" s="188" t="str">
        <f>IF(ISERROR(VLOOKUP(C420,Base!$C$2:$C$34,1,FALSE)),"error",LOOKUP(C420,Base!$C$2:$C$34,Base!$D$2:$D$34))</f>
        <v>Direccionamiento estratégico y planeación / Evaluación de Resultados</v>
      </c>
      <c r="E420" s="188" t="str">
        <f>IF(ISERROR(VLOOKUP(C420,Base!$C$2:$C$34,1,FALSE)),"error",LOOKUP(C420,Base!$C$2:$C$34,Base!$E$2:$E$34))</f>
        <v>Planeación Institucional /Racionalización de trámites /Seguimiento y evaluación del desempeño institucional</v>
      </c>
      <c r="F420" s="188" t="str">
        <f>IF(ISERROR(VLOOKUP(C420,Base!$C$2:$C$34,1,FALSE)),"error",LOOKUP(C420,Base!$C$2:$C$34,Base!$F$2:$F$34))</f>
        <v xml:space="preserve">Plan de Acción </v>
      </c>
      <c r="G420" s="188" t="str">
        <f>IF(ISERROR(VLOOKUP(C420,Base!$C$2:$C$34,1,FALSE)),"error",LOOKUP(C420,Base!$C$2:$C$34,Base!$G$2:$G$34))</f>
        <v>GE-Retroalimentación institucional permanente</v>
      </c>
      <c r="H420" s="188" t="str">
        <f>IF(ISERROR(VLOOKUP(C420,Base!$C$2:$C$34,1,FALSE)),"error",LOOKUP(C420,Base!$C$2:$C$34,Base!$H$2:$H$34))</f>
        <v>Fortalecer la gobernanza y gobernabilidad de la Institución, orientando los procesos de gestión hacia el incremento de las capacidades institucionales y la consolidación del clima organizacional</v>
      </c>
      <c r="I420" s="150" t="s">
        <v>209</v>
      </c>
      <c r="J420" s="75" t="s">
        <v>298</v>
      </c>
      <c r="K420" s="150" t="s">
        <v>73</v>
      </c>
      <c r="L420" s="243" t="s">
        <v>867</v>
      </c>
      <c r="M420" s="182" t="s">
        <v>580</v>
      </c>
      <c r="N420" s="182" t="s">
        <v>579</v>
      </c>
      <c r="O420" s="182" t="s">
        <v>581</v>
      </c>
      <c r="P420" s="182">
        <v>30</v>
      </c>
      <c r="Q420" s="182">
        <v>3</v>
      </c>
      <c r="R420" s="182">
        <v>2018</v>
      </c>
      <c r="S420" s="182"/>
      <c r="T420" s="182"/>
      <c r="U420" s="245" t="s">
        <v>868</v>
      </c>
      <c r="V420" s="77" t="s">
        <v>135</v>
      </c>
      <c r="W420" s="246">
        <v>100</v>
      </c>
      <c r="X420" s="182"/>
      <c r="Y420" s="182" t="s">
        <v>413</v>
      </c>
      <c r="Z420" s="183"/>
      <c r="AA420" s="184"/>
      <c r="AB420" s="184"/>
      <c r="AC420" s="183"/>
      <c r="AD420" s="184"/>
      <c r="AE420" s="185"/>
      <c r="AF420" s="184"/>
      <c r="AG420" s="184"/>
      <c r="AH420" s="182"/>
      <c r="AI420" s="248" t="s">
        <v>1782</v>
      </c>
      <c r="AJ420" s="200">
        <v>100</v>
      </c>
      <c r="AK420" s="251">
        <v>100</v>
      </c>
      <c r="AL420" s="196" t="s">
        <v>1396</v>
      </c>
      <c r="AM420" s="199">
        <v>0</v>
      </c>
      <c r="AN420" s="198" t="str">
        <f t="shared" si="34"/>
        <v xml:space="preserve">Felicitaciones </v>
      </c>
      <c r="AO420" s="201">
        <f t="shared" ca="1" si="35"/>
        <v>43700</v>
      </c>
      <c r="AP420" s="186"/>
      <c r="AQ420" s="199" t="s">
        <v>1219</v>
      </c>
    </row>
    <row r="421" spans="1:43" ht="45" x14ac:dyDescent="0.25">
      <c r="A421" s="151" t="e">
        <f t="shared" si="31"/>
        <v>#REF!</v>
      </c>
      <c r="B421" s="150" t="s">
        <v>391</v>
      </c>
      <c r="C421" s="150" t="s">
        <v>15</v>
      </c>
      <c r="D421" s="188" t="str">
        <f>IF(ISERROR(VLOOKUP(C421,Base!$C$2:$C$34,1,FALSE)),"error",LOOKUP(C421,Base!$C$2:$C$34,Base!$D$2:$D$34))</f>
        <v>Direccionamiento estratégico y planeación / Evaluación de Resultados</v>
      </c>
      <c r="E421" s="188" t="str">
        <f>IF(ISERROR(VLOOKUP(C421,Base!$C$2:$C$34,1,FALSE)),"error",LOOKUP(C421,Base!$C$2:$C$34,Base!$E$2:$E$34))</f>
        <v>Planeación Institucional /Racionalización de trámites /Seguimiento y evaluación del desempeño institucional</v>
      </c>
      <c r="F421" s="188" t="str">
        <f>IF(ISERROR(VLOOKUP(C421,Base!$C$2:$C$34,1,FALSE)),"error",LOOKUP(C421,Base!$C$2:$C$34,Base!$F$2:$F$34))</f>
        <v xml:space="preserve">Plan de Acción </v>
      </c>
      <c r="G421" s="188" t="str">
        <f>IF(ISERROR(VLOOKUP(C421,Base!$C$2:$C$34,1,FALSE)),"error",LOOKUP(C421,Base!$C$2:$C$34,Base!$G$2:$G$34))</f>
        <v>GE-Retroalimentación institucional permanente</v>
      </c>
      <c r="H421" s="188" t="str">
        <f>IF(ISERROR(VLOOKUP(C421,Base!$C$2:$C$34,1,FALSE)),"error",LOOKUP(C421,Base!$C$2:$C$34,Base!$H$2:$H$34))</f>
        <v>Fortalecer la gobernanza y gobernabilidad de la Institución, orientando los procesos de gestión hacia el incremento de las capacidades institucionales y la consolidación del clima organizacional</v>
      </c>
      <c r="I421" s="150" t="s">
        <v>209</v>
      </c>
      <c r="J421" s="75" t="s">
        <v>298</v>
      </c>
      <c r="K421" s="150" t="s">
        <v>73</v>
      </c>
      <c r="L421" s="243" t="s">
        <v>869</v>
      </c>
      <c r="M421" s="182" t="s">
        <v>580</v>
      </c>
      <c r="N421" s="182" t="s">
        <v>579</v>
      </c>
      <c r="O421" s="182" t="s">
        <v>581</v>
      </c>
      <c r="P421" s="182" t="s">
        <v>602</v>
      </c>
      <c r="Q421" s="182" t="s">
        <v>583</v>
      </c>
      <c r="R421" s="182" t="s">
        <v>581</v>
      </c>
      <c r="S421" s="182"/>
      <c r="T421" s="182"/>
      <c r="U421" s="245" t="s">
        <v>870</v>
      </c>
      <c r="V421" s="77" t="s">
        <v>135</v>
      </c>
      <c r="W421" s="246">
        <v>100</v>
      </c>
      <c r="X421" s="182"/>
      <c r="Y421" s="182" t="s">
        <v>413</v>
      </c>
      <c r="Z421" s="183"/>
      <c r="AA421" s="184"/>
      <c r="AB421" s="184"/>
      <c r="AC421" s="183"/>
      <c r="AD421" s="184"/>
      <c r="AE421" s="185"/>
      <c r="AF421" s="184"/>
      <c r="AG421" s="184"/>
      <c r="AH421" s="182"/>
      <c r="AI421" s="248" t="s">
        <v>1775</v>
      </c>
      <c r="AJ421" s="200">
        <v>100</v>
      </c>
      <c r="AK421" s="251">
        <v>100</v>
      </c>
      <c r="AL421" s="196" t="s">
        <v>1396</v>
      </c>
      <c r="AM421" s="199">
        <v>0</v>
      </c>
      <c r="AN421" s="198" t="str">
        <f t="shared" si="34"/>
        <v xml:space="preserve">Felicitaciones </v>
      </c>
      <c r="AO421" s="201">
        <f t="shared" ca="1" si="35"/>
        <v>43700</v>
      </c>
      <c r="AP421" s="186"/>
      <c r="AQ421" s="199" t="s">
        <v>1219</v>
      </c>
    </row>
    <row r="422" spans="1:43" ht="45" x14ac:dyDescent="0.25">
      <c r="A422" s="151" t="e">
        <f t="shared" ref="A422:A485" si="36">+A421+1</f>
        <v>#REF!</v>
      </c>
      <c r="B422" s="150" t="s">
        <v>391</v>
      </c>
      <c r="C422" s="150" t="s">
        <v>15</v>
      </c>
      <c r="D422" s="188" t="str">
        <f>IF(ISERROR(VLOOKUP(C422,Base!$C$2:$C$34,1,FALSE)),"error",LOOKUP(C422,Base!$C$2:$C$34,Base!$D$2:$D$34))</f>
        <v>Direccionamiento estratégico y planeación / Evaluación de Resultados</v>
      </c>
      <c r="E422" s="188" t="str">
        <f>IF(ISERROR(VLOOKUP(C422,Base!$C$2:$C$34,1,FALSE)),"error",LOOKUP(C422,Base!$C$2:$C$34,Base!$E$2:$E$34))</f>
        <v>Planeación Institucional /Racionalización de trámites /Seguimiento y evaluación del desempeño institucional</v>
      </c>
      <c r="F422" s="188" t="str">
        <f>IF(ISERROR(VLOOKUP(C422,Base!$C$2:$C$34,1,FALSE)),"error",LOOKUP(C422,Base!$C$2:$C$34,Base!$F$2:$F$34))</f>
        <v xml:space="preserve">Plan de Acción </v>
      </c>
      <c r="G422" s="188" t="str">
        <f>IF(ISERROR(VLOOKUP(C422,Base!$C$2:$C$34,1,FALSE)),"error",LOOKUP(C422,Base!$C$2:$C$34,Base!$G$2:$G$34))</f>
        <v>GE-Retroalimentación institucional permanente</v>
      </c>
      <c r="H422" s="188" t="str">
        <f>IF(ISERROR(VLOOKUP(C422,Base!$C$2:$C$34,1,FALSE)),"error",LOOKUP(C422,Base!$C$2:$C$34,Base!$H$2:$H$34))</f>
        <v>Fortalecer la gobernanza y gobernabilidad de la Institución, orientando los procesos de gestión hacia el incremento de las capacidades institucionales y la consolidación del clima organizacional</v>
      </c>
      <c r="I422" s="150" t="s">
        <v>209</v>
      </c>
      <c r="J422" s="75" t="s">
        <v>298</v>
      </c>
      <c r="K422" s="150" t="s">
        <v>73</v>
      </c>
      <c r="L422" s="243" t="s">
        <v>871</v>
      </c>
      <c r="M422" s="182" t="s">
        <v>580</v>
      </c>
      <c r="N422" s="182" t="s">
        <v>579</v>
      </c>
      <c r="O422" s="182" t="s">
        <v>581</v>
      </c>
      <c r="P422" s="182" t="s">
        <v>602</v>
      </c>
      <c r="Q422" s="182" t="s">
        <v>583</v>
      </c>
      <c r="R422" s="182" t="s">
        <v>581</v>
      </c>
      <c r="S422" s="182"/>
      <c r="T422" s="182"/>
      <c r="U422" s="245" t="s">
        <v>872</v>
      </c>
      <c r="V422" s="77" t="s">
        <v>135</v>
      </c>
      <c r="W422" s="246">
        <v>100</v>
      </c>
      <c r="X422" s="182"/>
      <c r="Y422" s="182" t="s">
        <v>413</v>
      </c>
      <c r="Z422" s="183"/>
      <c r="AA422" s="184"/>
      <c r="AB422" s="184"/>
      <c r="AC422" s="183"/>
      <c r="AD422" s="184"/>
      <c r="AE422" s="185"/>
      <c r="AF422" s="184"/>
      <c r="AG422" s="184"/>
      <c r="AH422" s="182"/>
      <c r="AI422" s="247" t="s">
        <v>1783</v>
      </c>
      <c r="AJ422" s="200">
        <v>100</v>
      </c>
      <c r="AK422" s="251">
        <v>100</v>
      </c>
      <c r="AL422" s="196" t="s">
        <v>1396</v>
      </c>
      <c r="AM422" s="199">
        <v>0</v>
      </c>
      <c r="AN422" s="198" t="str">
        <f t="shared" si="34"/>
        <v xml:space="preserve">Felicitaciones </v>
      </c>
      <c r="AO422" s="201">
        <f t="shared" ca="1" si="35"/>
        <v>43700</v>
      </c>
      <c r="AP422" s="186"/>
      <c r="AQ422" s="199" t="s">
        <v>1219</v>
      </c>
    </row>
    <row r="423" spans="1:43" ht="56.25" x14ac:dyDescent="0.25">
      <c r="A423" s="151" t="e">
        <f t="shared" si="36"/>
        <v>#REF!</v>
      </c>
      <c r="B423" s="150" t="s">
        <v>391</v>
      </c>
      <c r="C423" s="150" t="s">
        <v>15</v>
      </c>
      <c r="D423" s="188" t="str">
        <f>IF(ISERROR(VLOOKUP(C423,Base!$C$2:$C$34,1,FALSE)),"error",LOOKUP(C423,Base!$C$2:$C$34,Base!$D$2:$D$34))</f>
        <v>Direccionamiento estratégico y planeación / Evaluación de Resultados</v>
      </c>
      <c r="E423" s="188" t="str">
        <f>IF(ISERROR(VLOOKUP(C423,Base!$C$2:$C$34,1,FALSE)),"error",LOOKUP(C423,Base!$C$2:$C$34,Base!$E$2:$E$34))</f>
        <v>Planeación Institucional /Racionalización de trámites /Seguimiento y evaluación del desempeño institucional</v>
      </c>
      <c r="F423" s="188" t="str">
        <f>IF(ISERROR(VLOOKUP(C423,Base!$C$2:$C$34,1,FALSE)),"error",LOOKUP(C423,Base!$C$2:$C$34,Base!$F$2:$F$34))</f>
        <v xml:space="preserve">Plan de Acción </v>
      </c>
      <c r="G423" s="188" t="str">
        <f>IF(ISERROR(VLOOKUP(C423,Base!$C$2:$C$34,1,FALSE)),"error",LOOKUP(C423,Base!$C$2:$C$34,Base!$G$2:$G$34))</f>
        <v>GE-Retroalimentación institucional permanente</v>
      </c>
      <c r="H423" s="188" t="str">
        <f>IF(ISERROR(VLOOKUP(C423,Base!$C$2:$C$34,1,FALSE)),"error",LOOKUP(C423,Base!$C$2:$C$34,Base!$H$2:$H$34))</f>
        <v>Fortalecer la gobernanza y gobernabilidad de la Institución, orientando los procesos de gestión hacia el incremento de las capacidades institucionales y la consolidación del clima organizacional</v>
      </c>
      <c r="I423" s="150" t="s">
        <v>209</v>
      </c>
      <c r="J423" s="75" t="s">
        <v>298</v>
      </c>
      <c r="K423" s="150" t="s">
        <v>73</v>
      </c>
      <c r="L423" s="243" t="s">
        <v>873</v>
      </c>
      <c r="M423" s="182" t="s">
        <v>580</v>
      </c>
      <c r="N423" s="182" t="s">
        <v>579</v>
      </c>
      <c r="O423" s="182" t="s">
        <v>581</v>
      </c>
      <c r="P423" s="182" t="s">
        <v>602</v>
      </c>
      <c r="Q423" s="182" t="s">
        <v>583</v>
      </c>
      <c r="R423" s="182" t="s">
        <v>581</v>
      </c>
      <c r="S423" s="182"/>
      <c r="T423" s="182"/>
      <c r="U423" s="245" t="s">
        <v>874</v>
      </c>
      <c r="V423" s="77" t="s">
        <v>135</v>
      </c>
      <c r="W423" s="246">
        <v>100</v>
      </c>
      <c r="X423" s="182"/>
      <c r="Y423" s="182" t="s">
        <v>429</v>
      </c>
      <c r="Z423" s="183"/>
      <c r="AA423" s="184"/>
      <c r="AB423" s="184"/>
      <c r="AC423" s="183"/>
      <c r="AD423" s="184"/>
      <c r="AE423" s="185"/>
      <c r="AF423" s="184"/>
      <c r="AG423" s="184"/>
      <c r="AH423" s="182"/>
      <c r="AI423" s="247" t="s">
        <v>1784</v>
      </c>
      <c r="AJ423" s="200">
        <v>100</v>
      </c>
      <c r="AK423" s="251">
        <v>100</v>
      </c>
      <c r="AL423" s="196" t="s">
        <v>1396</v>
      </c>
      <c r="AM423" s="199">
        <v>0</v>
      </c>
      <c r="AN423" s="198" t="str">
        <f t="shared" si="34"/>
        <v xml:space="preserve">Felicitaciones </v>
      </c>
      <c r="AO423" s="201">
        <f t="shared" ca="1" si="35"/>
        <v>43700</v>
      </c>
      <c r="AP423" s="186"/>
      <c r="AQ423" s="199" t="s">
        <v>1219</v>
      </c>
    </row>
    <row r="424" spans="1:43" ht="67.5" x14ac:dyDescent="0.25">
      <c r="A424" s="151" t="e">
        <f t="shared" si="36"/>
        <v>#REF!</v>
      </c>
      <c r="B424" s="150" t="s">
        <v>391</v>
      </c>
      <c r="C424" s="150" t="s">
        <v>419</v>
      </c>
      <c r="D424" s="188" t="str">
        <f>IF(ISERROR(VLOOKUP(C424,Base!$C$2:$C$34,1,FALSE)),"error",LOOKUP(C424,Base!$C$2:$C$34,Base!$D$2:$D$34))</f>
        <v>Direccionamiento estratégico y planeación / Evaluación de Resultados</v>
      </c>
      <c r="E424" s="188" t="str">
        <f>IF(ISERROR(VLOOKUP(C424,Base!$C$2:$C$34,1,FALSE)),"error",LOOKUP(C424,Base!$C$2:$C$34,Base!$E$2:$E$34))</f>
        <v>Planeación Institucional /Racionalización de trámites /Seguimiento y evaluación del desempeño institucional</v>
      </c>
      <c r="F424" s="188" t="str">
        <f>IF(ISERROR(VLOOKUP(C424,Base!$C$2:$C$34,1,FALSE)),"error",LOOKUP(C424,Base!$C$2:$C$34,Base!$F$2:$F$34))</f>
        <v>Plan Anticorrupción y de Atención al Ciudadano</v>
      </c>
      <c r="G424" s="188" t="str">
        <f>IF(ISERROR(VLOOKUP(C424,Base!$C$2:$C$34,1,FALSE)),"error",LOOKUP(C424,Base!$C$2:$C$34,Base!$G$2:$G$34))</f>
        <v>IG-Consolidación del direccionamiento institucional</v>
      </c>
      <c r="H424" s="188" t="str">
        <f>IF(ISERROR(VLOOKUP(C424,Base!$C$2:$C$34,1,FALSE)),"error",LOOKUP(C424,Base!$C$2:$C$34,Base!$H$2:$H$34))</f>
        <v>Fortalecer la gobernanza y gobernabilidad de la Institución, orientando los procesos de gestión hacia el incremento de las capacidades institucionales y la consolidación del clima organizacional</v>
      </c>
      <c r="I424" s="150" t="s">
        <v>209</v>
      </c>
      <c r="J424" s="75" t="s">
        <v>287</v>
      </c>
      <c r="K424" s="150" t="s">
        <v>73</v>
      </c>
      <c r="L424" s="243" t="s">
        <v>875</v>
      </c>
      <c r="M424" s="182" t="s">
        <v>580</v>
      </c>
      <c r="N424" s="182" t="s">
        <v>579</v>
      </c>
      <c r="O424" s="182" t="s">
        <v>581</v>
      </c>
      <c r="P424" s="182" t="s">
        <v>582</v>
      </c>
      <c r="Q424" s="182" t="s">
        <v>876</v>
      </c>
      <c r="R424" s="182" t="s">
        <v>581</v>
      </c>
      <c r="S424" s="182"/>
      <c r="T424" s="182"/>
      <c r="U424" s="245" t="s">
        <v>877</v>
      </c>
      <c r="V424" s="77" t="s">
        <v>382</v>
      </c>
      <c r="W424" s="246">
        <v>2</v>
      </c>
      <c r="X424" s="182"/>
      <c r="Y424" s="182" t="s">
        <v>360</v>
      </c>
      <c r="Z424" s="183"/>
      <c r="AA424" s="184"/>
      <c r="AB424" s="184"/>
      <c r="AC424" s="183"/>
      <c r="AD424" s="184"/>
      <c r="AE424" s="185"/>
      <c r="AF424" s="184"/>
      <c r="AG424" s="184"/>
      <c r="AH424" s="182"/>
      <c r="AI424" s="247" t="s">
        <v>1785</v>
      </c>
      <c r="AJ424" s="200">
        <v>100</v>
      </c>
      <c r="AK424" s="251">
        <v>100</v>
      </c>
      <c r="AL424" s="196" t="s">
        <v>1396</v>
      </c>
      <c r="AM424" s="199">
        <v>0</v>
      </c>
      <c r="AN424" s="198" t="str">
        <f t="shared" si="34"/>
        <v xml:space="preserve">Felicitaciones </v>
      </c>
      <c r="AO424" s="201">
        <f t="shared" ca="1" si="35"/>
        <v>43700</v>
      </c>
      <c r="AP424" s="186"/>
      <c r="AQ424" s="199" t="s">
        <v>1219</v>
      </c>
    </row>
    <row r="425" spans="1:43" ht="45" x14ac:dyDescent="0.25">
      <c r="A425" s="151" t="e">
        <f t="shared" si="36"/>
        <v>#REF!</v>
      </c>
      <c r="B425" s="150" t="s">
        <v>391</v>
      </c>
      <c r="C425" s="150" t="s">
        <v>419</v>
      </c>
      <c r="D425" s="188" t="str">
        <f>IF(ISERROR(VLOOKUP(C425,Base!$C$2:$C$34,1,FALSE)),"error",LOOKUP(C425,Base!$C$2:$C$34,Base!$D$2:$D$34))</f>
        <v>Direccionamiento estratégico y planeación / Evaluación de Resultados</v>
      </c>
      <c r="E425" s="188" t="str">
        <f>IF(ISERROR(VLOOKUP(C425,Base!$C$2:$C$34,1,FALSE)),"error",LOOKUP(C425,Base!$C$2:$C$34,Base!$E$2:$E$34))</f>
        <v>Planeación Institucional /Racionalización de trámites /Seguimiento y evaluación del desempeño institucional</v>
      </c>
      <c r="F425" s="188" t="str">
        <f>IF(ISERROR(VLOOKUP(C425,Base!$C$2:$C$34,1,FALSE)),"error",LOOKUP(C425,Base!$C$2:$C$34,Base!$F$2:$F$34))</f>
        <v>Plan Anticorrupción y de Atención al Ciudadano</v>
      </c>
      <c r="G425" s="188" t="str">
        <f>IF(ISERROR(VLOOKUP(C425,Base!$C$2:$C$34,1,FALSE)),"error",LOOKUP(C425,Base!$C$2:$C$34,Base!$G$2:$G$34))</f>
        <v>IG-Consolidación del direccionamiento institucional</v>
      </c>
      <c r="H425" s="188" t="str">
        <f>IF(ISERROR(VLOOKUP(C425,Base!$C$2:$C$34,1,FALSE)),"error",LOOKUP(C425,Base!$C$2:$C$34,Base!$H$2:$H$34))</f>
        <v>Fortalecer la gobernanza y gobernabilidad de la Institución, orientando los procesos de gestión hacia el incremento de las capacidades institucionales y la consolidación del clima organizacional</v>
      </c>
      <c r="I425" s="150" t="s">
        <v>209</v>
      </c>
      <c r="J425" s="75" t="s">
        <v>287</v>
      </c>
      <c r="K425" s="150" t="s">
        <v>73</v>
      </c>
      <c r="L425" s="243" t="s">
        <v>878</v>
      </c>
      <c r="M425" s="182" t="s">
        <v>580</v>
      </c>
      <c r="N425" s="182" t="s">
        <v>579</v>
      </c>
      <c r="O425" s="182" t="s">
        <v>581</v>
      </c>
      <c r="P425" s="182">
        <v>28</v>
      </c>
      <c r="Q425" s="182">
        <v>2</v>
      </c>
      <c r="R425" s="182">
        <v>2018</v>
      </c>
      <c r="S425" s="182"/>
      <c r="T425" s="182"/>
      <c r="U425" s="245" t="s">
        <v>879</v>
      </c>
      <c r="V425" s="77" t="s">
        <v>382</v>
      </c>
      <c r="W425" s="246">
        <v>2</v>
      </c>
      <c r="X425" s="182"/>
      <c r="Y425" s="182" t="s">
        <v>360</v>
      </c>
      <c r="Z425" s="183"/>
      <c r="AA425" s="184"/>
      <c r="AB425" s="184"/>
      <c r="AC425" s="183"/>
      <c r="AD425" s="184"/>
      <c r="AE425" s="185"/>
      <c r="AF425" s="184"/>
      <c r="AG425" s="184"/>
      <c r="AH425" s="182"/>
      <c r="AI425" s="247" t="s">
        <v>1785</v>
      </c>
      <c r="AJ425" s="200">
        <v>100</v>
      </c>
      <c r="AK425" s="251">
        <v>100</v>
      </c>
      <c r="AL425" s="249" t="s">
        <v>1396</v>
      </c>
      <c r="AM425" s="250">
        <v>0</v>
      </c>
      <c r="AN425" s="198" t="str">
        <f t="shared" si="34"/>
        <v xml:space="preserve">Felicitaciones </v>
      </c>
      <c r="AO425" s="201">
        <f t="shared" ca="1" si="35"/>
        <v>43700</v>
      </c>
      <c r="AP425" s="186"/>
      <c r="AQ425" s="199" t="s">
        <v>1219</v>
      </c>
    </row>
    <row r="426" spans="1:43" ht="45" x14ac:dyDescent="0.25">
      <c r="A426" s="151" t="e">
        <f t="shared" si="36"/>
        <v>#REF!</v>
      </c>
      <c r="B426" s="150" t="s">
        <v>391</v>
      </c>
      <c r="C426" s="150" t="s">
        <v>15</v>
      </c>
      <c r="D426" s="188" t="str">
        <f>IF(ISERROR(VLOOKUP(C426,Base!$C$2:$C$34,1,FALSE)),"error",LOOKUP(C426,Base!$C$2:$C$34,Base!$D$2:$D$34))</f>
        <v>Direccionamiento estratégico y planeación / Evaluación de Resultados</v>
      </c>
      <c r="E426" s="188" t="str">
        <f>IF(ISERROR(VLOOKUP(C426,Base!$C$2:$C$34,1,FALSE)),"error",LOOKUP(C426,Base!$C$2:$C$34,Base!$E$2:$E$34))</f>
        <v>Planeación Institucional /Racionalización de trámites /Seguimiento y evaluación del desempeño institucional</v>
      </c>
      <c r="F426" s="188" t="str">
        <f>IF(ISERROR(VLOOKUP(C426,Base!$C$2:$C$34,1,FALSE)),"error",LOOKUP(C426,Base!$C$2:$C$34,Base!$F$2:$F$34))</f>
        <v xml:space="preserve">Plan de Acción </v>
      </c>
      <c r="G426" s="188" t="str">
        <f>IF(ISERROR(VLOOKUP(C426,Base!$C$2:$C$34,1,FALSE)),"error",LOOKUP(C426,Base!$C$2:$C$34,Base!$G$2:$G$34))</f>
        <v>GE-Retroalimentación institucional permanente</v>
      </c>
      <c r="H426" s="188" t="str">
        <f>IF(ISERROR(VLOOKUP(C426,Base!$C$2:$C$34,1,FALSE)),"error",LOOKUP(C426,Base!$C$2:$C$34,Base!$H$2:$H$34))</f>
        <v>Fortalecer la gobernanza y gobernabilidad de la Institución, orientando los procesos de gestión hacia el incremento de las capacidades institucionales y la consolidación del clima organizacional</v>
      </c>
      <c r="I426" s="150" t="s">
        <v>209</v>
      </c>
      <c r="J426" s="75" t="s">
        <v>287</v>
      </c>
      <c r="K426" s="150" t="s">
        <v>73</v>
      </c>
      <c r="L426" s="243" t="s">
        <v>880</v>
      </c>
      <c r="M426" s="182" t="s">
        <v>580</v>
      </c>
      <c r="N426" s="182" t="s">
        <v>579</v>
      </c>
      <c r="O426" s="182" t="s">
        <v>581</v>
      </c>
      <c r="P426" s="182" t="s">
        <v>582</v>
      </c>
      <c r="Q426" s="182" t="s">
        <v>758</v>
      </c>
      <c r="R426" s="182" t="s">
        <v>581</v>
      </c>
      <c r="S426" s="182"/>
      <c r="T426" s="182"/>
      <c r="U426" s="245" t="s">
        <v>881</v>
      </c>
      <c r="V426" s="77" t="s">
        <v>382</v>
      </c>
      <c r="W426" s="246">
        <v>1</v>
      </c>
      <c r="X426" s="182"/>
      <c r="Y426" s="182" t="s">
        <v>360</v>
      </c>
      <c r="Z426" s="183"/>
      <c r="AA426" s="184"/>
      <c r="AB426" s="184"/>
      <c r="AC426" s="183"/>
      <c r="AD426" s="184"/>
      <c r="AE426" s="185"/>
      <c r="AF426" s="184"/>
      <c r="AG426" s="184"/>
      <c r="AH426" s="182"/>
      <c r="AI426" s="248" t="s">
        <v>1786</v>
      </c>
      <c r="AJ426" s="200">
        <v>100</v>
      </c>
      <c r="AK426" s="251">
        <v>100</v>
      </c>
      <c r="AL426" s="196" t="s">
        <v>1396</v>
      </c>
      <c r="AM426" s="199">
        <v>0</v>
      </c>
      <c r="AN426" s="198" t="str">
        <f t="shared" si="34"/>
        <v xml:space="preserve">Felicitaciones </v>
      </c>
      <c r="AO426" s="201">
        <f t="shared" ca="1" si="35"/>
        <v>43700</v>
      </c>
      <c r="AP426" s="186"/>
      <c r="AQ426" s="199" t="s">
        <v>1219</v>
      </c>
    </row>
    <row r="427" spans="1:43" ht="56.25" x14ac:dyDescent="0.25">
      <c r="A427" s="151" t="e">
        <f t="shared" si="36"/>
        <v>#REF!</v>
      </c>
      <c r="B427" s="150" t="s">
        <v>391</v>
      </c>
      <c r="C427" s="150" t="s">
        <v>15</v>
      </c>
      <c r="D427" s="188" t="str">
        <f>IF(ISERROR(VLOOKUP(C427,Base!$C$2:$C$34,1,FALSE)),"error",LOOKUP(C427,Base!$C$2:$C$34,Base!$D$2:$D$34))</f>
        <v>Direccionamiento estratégico y planeación / Evaluación de Resultados</v>
      </c>
      <c r="E427" s="188" t="str">
        <f>IF(ISERROR(VLOOKUP(C427,Base!$C$2:$C$34,1,FALSE)),"error",LOOKUP(C427,Base!$C$2:$C$34,Base!$E$2:$E$34))</f>
        <v>Planeación Institucional /Racionalización de trámites /Seguimiento y evaluación del desempeño institucional</v>
      </c>
      <c r="F427" s="188" t="str">
        <f>IF(ISERROR(VLOOKUP(C427,Base!$C$2:$C$34,1,FALSE)),"error",LOOKUP(C427,Base!$C$2:$C$34,Base!$F$2:$F$34))</f>
        <v xml:space="preserve">Plan de Acción </v>
      </c>
      <c r="G427" s="188" t="str">
        <f>IF(ISERROR(VLOOKUP(C427,Base!$C$2:$C$34,1,FALSE)),"error",LOOKUP(C427,Base!$C$2:$C$34,Base!$G$2:$G$34))</f>
        <v>GE-Retroalimentación institucional permanente</v>
      </c>
      <c r="H427" s="188" t="str">
        <f>IF(ISERROR(VLOOKUP(C427,Base!$C$2:$C$34,1,FALSE)),"error",LOOKUP(C427,Base!$C$2:$C$34,Base!$H$2:$H$34))</f>
        <v>Fortalecer la gobernanza y gobernabilidad de la Institución, orientando los procesos de gestión hacia el incremento de las capacidades institucionales y la consolidación del clima organizacional</v>
      </c>
      <c r="I427" s="150" t="s">
        <v>209</v>
      </c>
      <c r="J427" s="75" t="s">
        <v>287</v>
      </c>
      <c r="K427" s="150" t="s">
        <v>73</v>
      </c>
      <c r="L427" s="243" t="s">
        <v>882</v>
      </c>
      <c r="M427" s="182" t="s">
        <v>580</v>
      </c>
      <c r="N427" s="182" t="s">
        <v>579</v>
      </c>
      <c r="O427" s="182" t="s">
        <v>581</v>
      </c>
      <c r="P427" s="182" t="s">
        <v>582</v>
      </c>
      <c r="Q427" s="182" t="s">
        <v>758</v>
      </c>
      <c r="R427" s="182" t="s">
        <v>581</v>
      </c>
      <c r="S427" s="182"/>
      <c r="T427" s="182"/>
      <c r="U427" s="245" t="s">
        <v>883</v>
      </c>
      <c r="V427" s="77" t="s">
        <v>382</v>
      </c>
      <c r="W427" s="246">
        <v>1</v>
      </c>
      <c r="X427" s="182"/>
      <c r="Y427" s="182" t="s">
        <v>360</v>
      </c>
      <c r="Z427" s="183"/>
      <c r="AA427" s="184"/>
      <c r="AB427" s="184"/>
      <c r="AC427" s="183"/>
      <c r="AD427" s="184"/>
      <c r="AE427" s="185"/>
      <c r="AF427" s="184"/>
      <c r="AG427" s="184"/>
      <c r="AH427" s="182"/>
      <c r="AI427" s="248" t="s">
        <v>1787</v>
      </c>
      <c r="AJ427" s="200">
        <v>100</v>
      </c>
      <c r="AK427" s="251">
        <v>100</v>
      </c>
      <c r="AL427" s="196" t="s">
        <v>1396</v>
      </c>
      <c r="AM427" s="199">
        <v>0</v>
      </c>
      <c r="AN427" s="198" t="str">
        <f t="shared" si="34"/>
        <v xml:space="preserve">Felicitaciones </v>
      </c>
      <c r="AO427" s="201">
        <f t="shared" ca="1" si="35"/>
        <v>43700</v>
      </c>
      <c r="AP427" s="186"/>
      <c r="AQ427" s="250" t="s">
        <v>1219</v>
      </c>
    </row>
    <row r="428" spans="1:43" ht="56.25" x14ac:dyDescent="0.25">
      <c r="A428" s="151" t="e">
        <f t="shared" si="36"/>
        <v>#REF!</v>
      </c>
      <c r="B428" s="150" t="s">
        <v>391</v>
      </c>
      <c r="C428" s="150" t="s">
        <v>15</v>
      </c>
      <c r="D428" s="188" t="str">
        <f>IF(ISERROR(VLOOKUP(C428,Base!$C$2:$C$34,1,FALSE)),"error",LOOKUP(C428,Base!$C$2:$C$34,Base!$D$2:$D$34))</f>
        <v>Direccionamiento estratégico y planeación / Evaluación de Resultados</v>
      </c>
      <c r="E428" s="188" t="str">
        <f>IF(ISERROR(VLOOKUP(C428,Base!$C$2:$C$34,1,FALSE)),"error",LOOKUP(C428,Base!$C$2:$C$34,Base!$E$2:$E$34))</f>
        <v>Planeación Institucional /Racionalización de trámites /Seguimiento y evaluación del desempeño institucional</v>
      </c>
      <c r="F428" s="188" t="str">
        <f>IF(ISERROR(VLOOKUP(C428,Base!$C$2:$C$34,1,FALSE)),"error",LOOKUP(C428,Base!$C$2:$C$34,Base!$F$2:$F$34))</f>
        <v xml:space="preserve">Plan de Acción </v>
      </c>
      <c r="G428" s="188" t="str">
        <f>IF(ISERROR(VLOOKUP(C428,Base!$C$2:$C$34,1,FALSE)),"error",LOOKUP(C428,Base!$C$2:$C$34,Base!$G$2:$G$34))</f>
        <v>GE-Retroalimentación institucional permanente</v>
      </c>
      <c r="H428" s="188" t="str">
        <f>IF(ISERROR(VLOOKUP(C428,Base!$C$2:$C$34,1,FALSE)),"error",LOOKUP(C428,Base!$C$2:$C$34,Base!$H$2:$H$34))</f>
        <v>Fortalecer la gobernanza y gobernabilidad de la Institución, orientando los procesos de gestión hacia el incremento de las capacidades institucionales y la consolidación del clima organizacional</v>
      </c>
      <c r="I428" s="150" t="s">
        <v>209</v>
      </c>
      <c r="J428" s="75" t="s">
        <v>287</v>
      </c>
      <c r="K428" s="150" t="s">
        <v>73</v>
      </c>
      <c r="L428" s="243" t="s">
        <v>884</v>
      </c>
      <c r="M428" s="182" t="s">
        <v>580</v>
      </c>
      <c r="N428" s="182" t="s">
        <v>579</v>
      </c>
      <c r="O428" s="182" t="s">
        <v>581</v>
      </c>
      <c r="P428" s="182" t="s">
        <v>582</v>
      </c>
      <c r="Q428" s="182" t="s">
        <v>758</v>
      </c>
      <c r="R428" s="182" t="s">
        <v>581</v>
      </c>
      <c r="S428" s="182"/>
      <c r="T428" s="182"/>
      <c r="U428" s="245" t="s">
        <v>1288</v>
      </c>
      <c r="V428" s="77" t="s">
        <v>382</v>
      </c>
      <c r="W428" s="246">
        <v>1</v>
      </c>
      <c r="X428" s="182"/>
      <c r="Y428" s="182" t="s">
        <v>360</v>
      </c>
      <c r="Z428" s="183"/>
      <c r="AA428" s="184"/>
      <c r="AB428" s="184"/>
      <c r="AC428" s="183"/>
      <c r="AD428" s="184"/>
      <c r="AE428" s="185"/>
      <c r="AF428" s="184"/>
      <c r="AG428" s="184"/>
      <c r="AH428" s="182"/>
      <c r="AI428" s="248" t="s">
        <v>1289</v>
      </c>
      <c r="AJ428" s="200">
        <v>100</v>
      </c>
      <c r="AK428" s="251">
        <v>100</v>
      </c>
      <c r="AL428" s="196" t="s">
        <v>1396</v>
      </c>
      <c r="AM428" s="199">
        <v>0</v>
      </c>
      <c r="AN428" s="198" t="str">
        <f t="shared" si="34"/>
        <v xml:space="preserve">Felicitaciones </v>
      </c>
      <c r="AO428" s="201">
        <f t="shared" ca="1" si="35"/>
        <v>43700</v>
      </c>
      <c r="AP428" s="186"/>
      <c r="AQ428" s="250" t="s">
        <v>1219</v>
      </c>
    </row>
    <row r="429" spans="1:43" ht="45" x14ac:dyDescent="0.25">
      <c r="A429" s="151" t="e">
        <f t="shared" si="36"/>
        <v>#REF!</v>
      </c>
      <c r="B429" s="150" t="s">
        <v>391</v>
      </c>
      <c r="C429" s="150" t="s">
        <v>15</v>
      </c>
      <c r="D429" s="188" t="str">
        <f>IF(ISERROR(VLOOKUP(C429,Base!$C$2:$C$34,1,FALSE)),"error",LOOKUP(C429,Base!$C$2:$C$34,Base!$D$2:$D$34))</f>
        <v>Direccionamiento estratégico y planeación / Evaluación de Resultados</v>
      </c>
      <c r="E429" s="188" t="str">
        <f>IF(ISERROR(VLOOKUP(C429,Base!$C$2:$C$34,1,FALSE)),"error",LOOKUP(C429,Base!$C$2:$C$34,Base!$E$2:$E$34))</f>
        <v>Planeación Institucional /Racionalización de trámites /Seguimiento y evaluación del desempeño institucional</v>
      </c>
      <c r="F429" s="188" t="str">
        <f>IF(ISERROR(VLOOKUP(C429,Base!$C$2:$C$34,1,FALSE)),"error",LOOKUP(C429,Base!$C$2:$C$34,Base!$F$2:$F$34))</f>
        <v xml:space="preserve">Plan de Acción </v>
      </c>
      <c r="G429" s="188" t="str">
        <f>IF(ISERROR(VLOOKUP(C429,Base!$C$2:$C$34,1,FALSE)),"error",LOOKUP(C429,Base!$C$2:$C$34,Base!$G$2:$G$34))</f>
        <v>GE-Retroalimentación institucional permanente</v>
      </c>
      <c r="H429" s="188" t="str">
        <f>IF(ISERROR(VLOOKUP(C429,Base!$C$2:$C$34,1,FALSE)),"error",LOOKUP(C429,Base!$C$2:$C$34,Base!$H$2:$H$34))</f>
        <v>Fortalecer la gobernanza y gobernabilidad de la Institución, orientando los procesos de gestión hacia el incremento de las capacidades institucionales y la consolidación del clima organizacional</v>
      </c>
      <c r="I429" s="150" t="s">
        <v>209</v>
      </c>
      <c r="J429" s="75" t="s">
        <v>287</v>
      </c>
      <c r="K429" s="150" t="s">
        <v>73</v>
      </c>
      <c r="L429" s="243" t="s">
        <v>885</v>
      </c>
      <c r="M429" s="182" t="s">
        <v>580</v>
      </c>
      <c r="N429" s="182" t="s">
        <v>579</v>
      </c>
      <c r="O429" s="182" t="s">
        <v>581</v>
      </c>
      <c r="P429" s="182" t="s">
        <v>582</v>
      </c>
      <c r="Q429" s="182" t="s">
        <v>851</v>
      </c>
      <c r="R429" s="182" t="s">
        <v>581</v>
      </c>
      <c r="S429" s="182"/>
      <c r="T429" s="182"/>
      <c r="U429" s="245" t="s">
        <v>886</v>
      </c>
      <c r="V429" s="77" t="s">
        <v>382</v>
      </c>
      <c r="W429" s="246">
        <v>1</v>
      </c>
      <c r="X429" s="182"/>
      <c r="Y429" s="182" t="s">
        <v>360</v>
      </c>
      <c r="Z429" s="183"/>
      <c r="AA429" s="184"/>
      <c r="AB429" s="184"/>
      <c r="AC429" s="183"/>
      <c r="AD429" s="184"/>
      <c r="AE429" s="185"/>
      <c r="AF429" s="184"/>
      <c r="AG429" s="184"/>
      <c r="AH429" s="182"/>
      <c r="AI429" s="248" t="s">
        <v>1788</v>
      </c>
      <c r="AJ429" s="200">
        <v>100</v>
      </c>
      <c r="AK429" s="251">
        <v>100</v>
      </c>
      <c r="AL429" s="196" t="s">
        <v>1396</v>
      </c>
      <c r="AM429" s="199">
        <v>0</v>
      </c>
      <c r="AN429" s="198" t="str">
        <f t="shared" si="34"/>
        <v xml:space="preserve">Felicitaciones </v>
      </c>
      <c r="AO429" s="201">
        <f t="shared" ca="1" si="35"/>
        <v>43700</v>
      </c>
      <c r="AP429" s="186"/>
      <c r="AQ429" s="250" t="s">
        <v>1219</v>
      </c>
    </row>
    <row r="430" spans="1:43" ht="45" x14ac:dyDescent="0.25">
      <c r="A430" s="151" t="e">
        <f t="shared" si="36"/>
        <v>#REF!</v>
      </c>
      <c r="B430" s="150" t="s">
        <v>391</v>
      </c>
      <c r="C430" s="150" t="s">
        <v>15</v>
      </c>
      <c r="D430" s="188" t="str">
        <f>IF(ISERROR(VLOOKUP(C430,Base!$C$2:$C$34,1,FALSE)),"error",LOOKUP(C430,Base!$C$2:$C$34,Base!$D$2:$D$34))</f>
        <v>Direccionamiento estratégico y planeación / Evaluación de Resultados</v>
      </c>
      <c r="E430" s="188" t="str">
        <f>IF(ISERROR(VLOOKUP(C430,Base!$C$2:$C$34,1,FALSE)),"error",LOOKUP(C430,Base!$C$2:$C$34,Base!$E$2:$E$34))</f>
        <v>Planeación Institucional /Racionalización de trámites /Seguimiento y evaluación del desempeño institucional</v>
      </c>
      <c r="F430" s="188" t="str">
        <f>IF(ISERROR(VLOOKUP(C430,Base!$C$2:$C$34,1,FALSE)),"error",LOOKUP(C430,Base!$C$2:$C$34,Base!$F$2:$F$34))</f>
        <v xml:space="preserve">Plan de Acción </v>
      </c>
      <c r="G430" s="188" t="str">
        <f>IF(ISERROR(VLOOKUP(C430,Base!$C$2:$C$34,1,FALSE)),"error",LOOKUP(C430,Base!$C$2:$C$34,Base!$G$2:$G$34))</f>
        <v>GE-Retroalimentación institucional permanente</v>
      </c>
      <c r="H430" s="188" t="str">
        <f>IF(ISERROR(VLOOKUP(C430,Base!$C$2:$C$34,1,FALSE)),"error",LOOKUP(C430,Base!$C$2:$C$34,Base!$H$2:$H$34))</f>
        <v>Fortalecer la gobernanza y gobernabilidad de la Institución, orientando los procesos de gestión hacia el incremento de las capacidades institucionales y la consolidación del clima organizacional</v>
      </c>
      <c r="I430" s="150" t="s">
        <v>209</v>
      </c>
      <c r="J430" s="75" t="s">
        <v>287</v>
      </c>
      <c r="K430" s="150" t="s">
        <v>73</v>
      </c>
      <c r="L430" s="243" t="s">
        <v>887</v>
      </c>
      <c r="M430" s="182" t="s">
        <v>580</v>
      </c>
      <c r="N430" s="182" t="s">
        <v>579</v>
      </c>
      <c r="O430" s="182" t="s">
        <v>581</v>
      </c>
      <c r="P430" s="182" t="s">
        <v>582</v>
      </c>
      <c r="Q430" s="182" t="s">
        <v>851</v>
      </c>
      <c r="R430" s="182" t="s">
        <v>581</v>
      </c>
      <c r="S430" s="182"/>
      <c r="T430" s="182"/>
      <c r="U430" s="245" t="s">
        <v>888</v>
      </c>
      <c r="V430" s="77" t="s">
        <v>135</v>
      </c>
      <c r="W430" s="246">
        <v>100</v>
      </c>
      <c r="X430" s="182"/>
      <c r="Y430" s="182" t="s">
        <v>360</v>
      </c>
      <c r="Z430" s="183"/>
      <c r="AA430" s="184"/>
      <c r="AB430" s="184"/>
      <c r="AC430" s="183"/>
      <c r="AD430" s="184"/>
      <c r="AE430" s="185"/>
      <c r="AF430" s="184"/>
      <c r="AG430" s="184"/>
      <c r="AH430" s="182"/>
      <c r="AI430" s="248" t="s">
        <v>1290</v>
      </c>
      <c r="AJ430" s="200">
        <v>100</v>
      </c>
      <c r="AK430" s="251">
        <v>100</v>
      </c>
      <c r="AL430" s="196" t="s">
        <v>1396</v>
      </c>
      <c r="AM430" s="199">
        <v>0</v>
      </c>
      <c r="AN430" s="198" t="str">
        <f t="shared" si="34"/>
        <v xml:space="preserve">Felicitaciones </v>
      </c>
      <c r="AO430" s="201">
        <f t="shared" ca="1" si="35"/>
        <v>43700</v>
      </c>
      <c r="AP430" s="186"/>
      <c r="AQ430" s="250" t="s">
        <v>1219</v>
      </c>
    </row>
    <row r="431" spans="1:43" ht="45" x14ac:dyDescent="0.25">
      <c r="A431" s="151" t="e">
        <f t="shared" si="36"/>
        <v>#REF!</v>
      </c>
      <c r="B431" s="150" t="s">
        <v>391</v>
      </c>
      <c r="C431" s="150" t="s">
        <v>15</v>
      </c>
      <c r="D431" s="188" t="str">
        <f>IF(ISERROR(VLOOKUP(C431,Base!$C$2:$C$34,1,FALSE)),"error",LOOKUP(C431,Base!$C$2:$C$34,Base!$D$2:$D$34))</f>
        <v>Direccionamiento estratégico y planeación / Evaluación de Resultados</v>
      </c>
      <c r="E431" s="188" t="str">
        <f>IF(ISERROR(VLOOKUP(C431,Base!$C$2:$C$34,1,FALSE)),"error",LOOKUP(C431,Base!$C$2:$C$34,Base!$E$2:$E$34))</f>
        <v>Planeación Institucional /Racionalización de trámites /Seguimiento y evaluación del desempeño institucional</v>
      </c>
      <c r="F431" s="188" t="str">
        <f>IF(ISERROR(VLOOKUP(C431,Base!$C$2:$C$34,1,FALSE)),"error",LOOKUP(C431,Base!$C$2:$C$34,Base!$F$2:$F$34))</f>
        <v xml:space="preserve">Plan de Acción </v>
      </c>
      <c r="G431" s="188" t="str">
        <f>IF(ISERROR(VLOOKUP(C431,Base!$C$2:$C$34,1,FALSE)),"error",LOOKUP(C431,Base!$C$2:$C$34,Base!$G$2:$G$34))</f>
        <v>GE-Retroalimentación institucional permanente</v>
      </c>
      <c r="H431" s="188" t="str">
        <f>IF(ISERROR(VLOOKUP(C431,Base!$C$2:$C$34,1,FALSE)),"error",LOOKUP(C431,Base!$C$2:$C$34,Base!$H$2:$H$34))</f>
        <v>Fortalecer la gobernanza y gobernabilidad de la Institución, orientando los procesos de gestión hacia el incremento de las capacidades institucionales y la consolidación del clima organizacional</v>
      </c>
      <c r="I431" s="150" t="s">
        <v>209</v>
      </c>
      <c r="J431" s="75" t="s">
        <v>287</v>
      </c>
      <c r="K431" s="150" t="s">
        <v>73</v>
      </c>
      <c r="L431" s="243" t="s">
        <v>889</v>
      </c>
      <c r="M431" s="182" t="s">
        <v>580</v>
      </c>
      <c r="N431" s="182" t="s">
        <v>579</v>
      </c>
      <c r="O431" s="182" t="s">
        <v>581</v>
      </c>
      <c r="P431" s="182" t="s">
        <v>602</v>
      </c>
      <c r="Q431" s="182" t="s">
        <v>890</v>
      </c>
      <c r="R431" s="182" t="s">
        <v>581</v>
      </c>
      <c r="S431" s="182"/>
      <c r="T431" s="182"/>
      <c r="U431" s="245" t="s">
        <v>891</v>
      </c>
      <c r="V431" s="77" t="s">
        <v>382</v>
      </c>
      <c r="W431" s="246">
        <v>1</v>
      </c>
      <c r="X431" s="182"/>
      <c r="Y431" s="182" t="s">
        <v>360</v>
      </c>
      <c r="Z431" s="183"/>
      <c r="AA431" s="184"/>
      <c r="AB431" s="184"/>
      <c r="AC431" s="183"/>
      <c r="AD431" s="184"/>
      <c r="AE431" s="185"/>
      <c r="AF431" s="184"/>
      <c r="AG431" s="184"/>
      <c r="AH431" s="182"/>
      <c r="AI431" s="248" t="s">
        <v>1776</v>
      </c>
      <c r="AJ431" s="200">
        <v>100</v>
      </c>
      <c r="AK431" s="251">
        <v>100</v>
      </c>
      <c r="AL431" s="196" t="s">
        <v>1396</v>
      </c>
      <c r="AM431" s="199">
        <v>0</v>
      </c>
      <c r="AN431" s="198" t="str">
        <f t="shared" si="34"/>
        <v xml:space="preserve">Felicitaciones </v>
      </c>
      <c r="AO431" s="201">
        <f t="shared" ca="1" si="35"/>
        <v>43700</v>
      </c>
      <c r="AP431" s="186"/>
      <c r="AQ431" s="250" t="s">
        <v>1219</v>
      </c>
    </row>
    <row r="432" spans="1:43" ht="45" x14ac:dyDescent="0.25">
      <c r="A432" s="151" t="e">
        <f t="shared" si="36"/>
        <v>#REF!</v>
      </c>
      <c r="B432" s="150" t="s">
        <v>391</v>
      </c>
      <c r="C432" s="150" t="s">
        <v>15</v>
      </c>
      <c r="D432" s="188" t="str">
        <f>IF(ISERROR(VLOOKUP(C432,Base!$C$2:$C$34,1,FALSE)),"error",LOOKUP(C432,Base!$C$2:$C$34,Base!$D$2:$D$34))</f>
        <v>Direccionamiento estratégico y planeación / Evaluación de Resultados</v>
      </c>
      <c r="E432" s="188" t="str">
        <f>IF(ISERROR(VLOOKUP(C432,Base!$C$2:$C$34,1,FALSE)),"error",LOOKUP(C432,Base!$C$2:$C$34,Base!$E$2:$E$34))</f>
        <v>Planeación Institucional /Racionalización de trámites /Seguimiento y evaluación del desempeño institucional</v>
      </c>
      <c r="F432" s="188" t="str">
        <f>IF(ISERROR(VLOOKUP(C432,Base!$C$2:$C$34,1,FALSE)),"error",LOOKUP(C432,Base!$C$2:$C$34,Base!$F$2:$F$34))</f>
        <v xml:space="preserve">Plan de Acción </v>
      </c>
      <c r="G432" s="188" t="str">
        <f>IF(ISERROR(VLOOKUP(C432,Base!$C$2:$C$34,1,FALSE)),"error",LOOKUP(C432,Base!$C$2:$C$34,Base!$G$2:$G$34))</f>
        <v>GE-Retroalimentación institucional permanente</v>
      </c>
      <c r="H432" s="188" t="str">
        <f>IF(ISERROR(VLOOKUP(C432,Base!$C$2:$C$34,1,FALSE)),"error",LOOKUP(C432,Base!$C$2:$C$34,Base!$H$2:$H$34))</f>
        <v>Fortalecer la gobernanza y gobernabilidad de la Institución, orientando los procesos de gestión hacia el incremento de las capacidades institucionales y la consolidación del clima organizacional</v>
      </c>
      <c r="I432" s="150" t="s">
        <v>209</v>
      </c>
      <c r="J432" s="75" t="s">
        <v>287</v>
      </c>
      <c r="K432" s="150" t="s">
        <v>73</v>
      </c>
      <c r="L432" s="243" t="s">
        <v>889</v>
      </c>
      <c r="M432" s="182" t="s">
        <v>580</v>
      </c>
      <c r="N432" s="182" t="s">
        <v>579</v>
      </c>
      <c r="O432" s="182" t="s">
        <v>581</v>
      </c>
      <c r="P432" s="182" t="s">
        <v>602</v>
      </c>
      <c r="Q432" s="182" t="s">
        <v>890</v>
      </c>
      <c r="R432" s="182" t="s">
        <v>581</v>
      </c>
      <c r="S432" s="182"/>
      <c r="T432" s="182"/>
      <c r="U432" s="245" t="s">
        <v>892</v>
      </c>
      <c r="V432" s="77" t="s">
        <v>382</v>
      </c>
      <c r="W432" s="246">
        <v>1</v>
      </c>
      <c r="X432" s="182"/>
      <c r="Y432" s="182" t="s">
        <v>360</v>
      </c>
      <c r="Z432" s="183"/>
      <c r="AA432" s="184"/>
      <c r="AB432" s="184"/>
      <c r="AC432" s="183"/>
      <c r="AD432" s="184"/>
      <c r="AE432" s="185"/>
      <c r="AF432" s="184"/>
      <c r="AG432" s="184"/>
      <c r="AH432" s="182"/>
      <c r="AI432" s="248" t="s">
        <v>1777</v>
      </c>
      <c r="AJ432" s="200">
        <v>100</v>
      </c>
      <c r="AK432" s="251">
        <v>100</v>
      </c>
      <c r="AL432" s="196" t="s">
        <v>1396</v>
      </c>
      <c r="AM432" s="199">
        <v>0</v>
      </c>
      <c r="AN432" s="198" t="str">
        <f t="shared" si="34"/>
        <v xml:space="preserve">Felicitaciones </v>
      </c>
      <c r="AO432" s="201">
        <f t="shared" ca="1" si="35"/>
        <v>43700</v>
      </c>
      <c r="AP432" s="186"/>
      <c r="AQ432" s="250" t="s">
        <v>1219</v>
      </c>
    </row>
    <row r="433" spans="1:43" ht="45" x14ac:dyDescent="0.25">
      <c r="A433" s="151" t="e">
        <f t="shared" si="36"/>
        <v>#REF!</v>
      </c>
      <c r="B433" s="150" t="s">
        <v>391</v>
      </c>
      <c r="C433" s="150" t="s">
        <v>419</v>
      </c>
      <c r="D433" s="188" t="str">
        <f>IF(ISERROR(VLOOKUP(C433,Base!$C$2:$C$34,1,FALSE)),"error",LOOKUP(C433,Base!$C$2:$C$34,Base!$D$2:$D$34))</f>
        <v>Direccionamiento estratégico y planeación / Evaluación de Resultados</v>
      </c>
      <c r="E433" s="188" t="str">
        <f>IF(ISERROR(VLOOKUP(C433,Base!$C$2:$C$34,1,FALSE)),"error",LOOKUP(C433,Base!$C$2:$C$34,Base!$E$2:$E$34))</f>
        <v>Planeación Institucional /Racionalización de trámites /Seguimiento y evaluación del desempeño institucional</v>
      </c>
      <c r="F433" s="188" t="str">
        <f>IF(ISERROR(VLOOKUP(C433,Base!$C$2:$C$34,1,FALSE)),"error",LOOKUP(C433,Base!$C$2:$C$34,Base!$F$2:$F$34))</f>
        <v>Plan Anticorrupción y de Atención al Ciudadano</v>
      </c>
      <c r="G433" s="188" t="str">
        <f>IF(ISERROR(VLOOKUP(C433,Base!$C$2:$C$34,1,FALSE)),"error",LOOKUP(C433,Base!$C$2:$C$34,Base!$G$2:$G$34))</f>
        <v>IG-Consolidación del direccionamiento institucional</v>
      </c>
      <c r="H433" s="188" t="str">
        <f>IF(ISERROR(VLOOKUP(C433,Base!$C$2:$C$34,1,FALSE)),"error",LOOKUP(C433,Base!$C$2:$C$34,Base!$H$2:$H$34))</f>
        <v>Fortalecer la gobernanza y gobernabilidad de la Institución, orientando los procesos de gestión hacia el incremento de las capacidades institucionales y la consolidación del clima organizacional</v>
      </c>
      <c r="I433" s="150" t="s">
        <v>209</v>
      </c>
      <c r="J433" s="75" t="s">
        <v>300</v>
      </c>
      <c r="K433" s="150" t="s">
        <v>70</v>
      </c>
      <c r="L433" s="243" t="s">
        <v>893</v>
      </c>
      <c r="M433" s="182" t="s">
        <v>579</v>
      </c>
      <c r="N433" s="182" t="s">
        <v>580</v>
      </c>
      <c r="O433" s="182" t="s">
        <v>581</v>
      </c>
      <c r="P433" s="182" t="s">
        <v>582</v>
      </c>
      <c r="Q433" s="182" t="s">
        <v>580</v>
      </c>
      <c r="R433" s="182" t="s">
        <v>581</v>
      </c>
      <c r="S433" s="182"/>
      <c r="T433" s="182"/>
      <c r="U433" s="245" t="s">
        <v>894</v>
      </c>
      <c r="V433" s="77" t="s">
        <v>382</v>
      </c>
      <c r="W433" s="246">
        <v>1</v>
      </c>
      <c r="X433" s="182"/>
      <c r="Y433" s="182" t="s">
        <v>84</v>
      </c>
      <c r="Z433" s="183"/>
      <c r="AA433" s="184"/>
      <c r="AB433" s="184"/>
      <c r="AC433" s="183"/>
      <c r="AD433" s="184"/>
      <c r="AE433" s="185"/>
      <c r="AF433" s="184"/>
      <c r="AG433" s="184"/>
      <c r="AH433" s="182"/>
      <c r="AI433" s="248" t="s">
        <v>1291</v>
      </c>
      <c r="AJ433" s="251">
        <v>100</v>
      </c>
      <c r="AK433" s="251">
        <v>100</v>
      </c>
      <c r="AL433" s="196" t="s">
        <v>1396</v>
      </c>
      <c r="AM433" s="199">
        <v>0</v>
      </c>
      <c r="AN433" s="198" t="str">
        <f t="shared" si="34"/>
        <v xml:space="preserve">Felicitaciones </v>
      </c>
      <c r="AO433" s="201">
        <f t="shared" ca="1" si="35"/>
        <v>43700</v>
      </c>
      <c r="AP433" s="186"/>
      <c r="AQ433" s="199" t="s">
        <v>1219</v>
      </c>
    </row>
    <row r="434" spans="1:43" ht="78.75" x14ac:dyDescent="0.25">
      <c r="A434" s="151" t="e">
        <f t="shared" si="36"/>
        <v>#REF!</v>
      </c>
      <c r="B434" s="150" t="s">
        <v>391</v>
      </c>
      <c r="C434" s="150" t="s">
        <v>419</v>
      </c>
      <c r="D434" s="188" t="str">
        <f>IF(ISERROR(VLOOKUP(C434,Base!$C$2:$C$34,1,FALSE)),"error",LOOKUP(C434,Base!$C$2:$C$34,Base!$D$2:$D$34))</f>
        <v>Direccionamiento estratégico y planeación / Evaluación de Resultados</v>
      </c>
      <c r="E434" s="188" t="str">
        <f>IF(ISERROR(VLOOKUP(C434,Base!$C$2:$C$34,1,FALSE)),"error",LOOKUP(C434,Base!$C$2:$C$34,Base!$E$2:$E$34))</f>
        <v>Planeación Institucional /Racionalización de trámites /Seguimiento y evaluación del desempeño institucional</v>
      </c>
      <c r="F434" s="188" t="str">
        <f>IF(ISERROR(VLOOKUP(C434,Base!$C$2:$C$34,1,FALSE)),"error",LOOKUP(C434,Base!$C$2:$C$34,Base!$F$2:$F$34))</f>
        <v>Plan Anticorrupción y de Atención al Ciudadano</v>
      </c>
      <c r="G434" s="188" t="str">
        <f>IF(ISERROR(VLOOKUP(C434,Base!$C$2:$C$34,1,FALSE)),"error",LOOKUP(C434,Base!$C$2:$C$34,Base!$G$2:$G$34))</f>
        <v>IG-Consolidación del direccionamiento institucional</v>
      </c>
      <c r="H434" s="188" t="str">
        <f>IF(ISERROR(VLOOKUP(C434,Base!$C$2:$C$34,1,FALSE)),"error",LOOKUP(C434,Base!$C$2:$C$34,Base!$H$2:$H$34))</f>
        <v>Fortalecer la gobernanza y gobernabilidad de la Institución, orientando los procesos de gestión hacia el incremento de las capacidades institucionales y la consolidación del clima organizacional</v>
      </c>
      <c r="I434" s="150" t="s">
        <v>209</v>
      </c>
      <c r="J434" s="75" t="s">
        <v>300</v>
      </c>
      <c r="K434" s="150" t="s">
        <v>70</v>
      </c>
      <c r="L434" s="243" t="s">
        <v>895</v>
      </c>
      <c r="M434" s="182" t="s">
        <v>580</v>
      </c>
      <c r="N434" s="182" t="s">
        <v>579</v>
      </c>
      <c r="O434" s="182" t="s">
        <v>581</v>
      </c>
      <c r="P434" s="182" t="s">
        <v>602</v>
      </c>
      <c r="Q434" s="182" t="s">
        <v>890</v>
      </c>
      <c r="R434" s="182" t="s">
        <v>581</v>
      </c>
      <c r="S434" s="182"/>
      <c r="T434" s="182"/>
      <c r="U434" s="245" t="s">
        <v>896</v>
      </c>
      <c r="V434" s="77" t="s">
        <v>135</v>
      </c>
      <c r="W434" s="246">
        <v>20</v>
      </c>
      <c r="X434" s="182"/>
      <c r="Y434" s="182" t="s">
        <v>84</v>
      </c>
      <c r="Z434" s="183"/>
      <c r="AA434" s="184"/>
      <c r="AB434" s="184"/>
      <c r="AC434" s="183"/>
      <c r="AD434" s="184"/>
      <c r="AE434" s="185"/>
      <c r="AF434" s="184"/>
      <c r="AG434" s="184"/>
      <c r="AH434" s="182"/>
      <c r="AI434" s="248" t="s">
        <v>1789</v>
      </c>
      <c r="AJ434" s="200">
        <v>30</v>
      </c>
      <c r="AK434" s="251">
        <v>30</v>
      </c>
      <c r="AL434" s="196" t="s">
        <v>1396</v>
      </c>
      <c r="AM434" s="199">
        <v>30</v>
      </c>
      <c r="AN434" s="198" t="str">
        <f t="shared" si="34"/>
        <v>Justifique el Retraso</v>
      </c>
      <c r="AO434" s="201">
        <f t="shared" ca="1" si="35"/>
        <v>43700</v>
      </c>
      <c r="AP434" s="186"/>
      <c r="AQ434" s="199" t="s">
        <v>1218</v>
      </c>
    </row>
    <row r="435" spans="1:43" ht="78.75" x14ac:dyDescent="0.25">
      <c r="A435" s="151" t="e">
        <f t="shared" si="36"/>
        <v>#REF!</v>
      </c>
      <c r="B435" s="150" t="s">
        <v>391</v>
      </c>
      <c r="C435" s="150" t="s">
        <v>419</v>
      </c>
      <c r="D435" s="188" t="str">
        <f>IF(ISERROR(VLOOKUP(C435,Base!$C$2:$C$34,1,FALSE)),"error",LOOKUP(C435,Base!$C$2:$C$34,Base!$D$2:$D$34))</f>
        <v>Direccionamiento estratégico y planeación / Evaluación de Resultados</v>
      </c>
      <c r="E435" s="188" t="str">
        <f>IF(ISERROR(VLOOKUP(C435,Base!$C$2:$C$34,1,FALSE)),"error",LOOKUP(C435,Base!$C$2:$C$34,Base!$E$2:$E$34))</f>
        <v>Planeación Institucional /Racionalización de trámites /Seguimiento y evaluación del desempeño institucional</v>
      </c>
      <c r="F435" s="188" t="str">
        <f>IF(ISERROR(VLOOKUP(C435,Base!$C$2:$C$34,1,FALSE)),"error",LOOKUP(C435,Base!$C$2:$C$34,Base!$F$2:$F$34))</f>
        <v>Plan Anticorrupción y de Atención al Ciudadano</v>
      </c>
      <c r="G435" s="188" t="str">
        <f>IF(ISERROR(VLOOKUP(C435,Base!$C$2:$C$34,1,FALSE)),"error",LOOKUP(C435,Base!$C$2:$C$34,Base!$G$2:$G$34))</f>
        <v>IG-Consolidación del direccionamiento institucional</v>
      </c>
      <c r="H435" s="188" t="str">
        <f>IF(ISERROR(VLOOKUP(C435,Base!$C$2:$C$34,1,FALSE)),"error",LOOKUP(C435,Base!$C$2:$C$34,Base!$H$2:$H$34))</f>
        <v>Fortalecer la gobernanza y gobernabilidad de la Institución, orientando los procesos de gestión hacia el incremento de las capacidades institucionales y la consolidación del clima organizacional</v>
      </c>
      <c r="I435" s="150" t="s">
        <v>209</v>
      </c>
      <c r="J435" s="75" t="s">
        <v>300</v>
      </c>
      <c r="K435" s="150" t="s">
        <v>70</v>
      </c>
      <c r="L435" s="243" t="s">
        <v>897</v>
      </c>
      <c r="M435" s="182" t="s">
        <v>580</v>
      </c>
      <c r="N435" s="182" t="s">
        <v>579</v>
      </c>
      <c r="O435" s="182" t="s">
        <v>581</v>
      </c>
      <c r="P435" s="182" t="s">
        <v>602</v>
      </c>
      <c r="Q435" s="182" t="s">
        <v>890</v>
      </c>
      <c r="R435" s="182" t="s">
        <v>581</v>
      </c>
      <c r="S435" s="182"/>
      <c r="T435" s="182"/>
      <c r="U435" s="245" t="s">
        <v>896</v>
      </c>
      <c r="V435" s="77" t="s">
        <v>135</v>
      </c>
      <c r="W435" s="246">
        <v>20</v>
      </c>
      <c r="X435" s="182"/>
      <c r="Y435" s="182" t="s">
        <v>84</v>
      </c>
      <c r="Z435" s="183"/>
      <c r="AA435" s="184"/>
      <c r="AB435" s="184"/>
      <c r="AC435" s="183"/>
      <c r="AD435" s="184"/>
      <c r="AE435" s="185"/>
      <c r="AF435" s="184"/>
      <c r="AG435" s="184"/>
      <c r="AH435" s="182"/>
      <c r="AI435" s="248" t="s">
        <v>1789</v>
      </c>
      <c r="AJ435" s="200">
        <v>30</v>
      </c>
      <c r="AK435" s="251">
        <v>30</v>
      </c>
      <c r="AL435" s="196" t="s">
        <v>1396</v>
      </c>
      <c r="AM435" s="199">
        <v>30</v>
      </c>
      <c r="AN435" s="198" t="str">
        <f t="shared" si="34"/>
        <v>Justifique el Retraso</v>
      </c>
      <c r="AO435" s="201">
        <f t="shared" ca="1" si="35"/>
        <v>43700</v>
      </c>
      <c r="AP435" s="186"/>
      <c r="AQ435" s="199" t="s">
        <v>1218</v>
      </c>
    </row>
    <row r="436" spans="1:43" ht="56.25" x14ac:dyDescent="0.25">
      <c r="A436" s="151" t="e">
        <f t="shared" si="36"/>
        <v>#REF!</v>
      </c>
      <c r="B436" s="150" t="s">
        <v>391</v>
      </c>
      <c r="C436" s="150" t="s">
        <v>419</v>
      </c>
      <c r="D436" s="188" t="str">
        <f>IF(ISERROR(VLOOKUP(C436,Base!$C$2:$C$34,1,FALSE)),"error",LOOKUP(C436,Base!$C$2:$C$34,Base!$D$2:$D$34))</f>
        <v>Direccionamiento estratégico y planeación / Evaluación de Resultados</v>
      </c>
      <c r="E436" s="188" t="str">
        <f>IF(ISERROR(VLOOKUP(C436,Base!$C$2:$C$34,1,FALSE)),"error",LOOKUP(C436,Base!$C$2:$C$34,Base!$E$2:$E$34))</f>
        <v>Planeación Institucional /Racionalización de trámites /Seguimiento y evaluación del desempeño institucional</v>
      </c>
      <c r="F436" s="188" t="str">
        <f>IF(ISERROR(VLOOKUP(C436,Base!$C$2:$C$34,1,FALSE)),"error",LOOKUP(C436,Base!$C$2:$C$34,Base!$F$2:$F$34))</f>
        <v>Plan Anticorrupción y de Atención al Ciudadano</v>
      </c>
      <c r="G436" s="188" t="str">
        <f>IF(ISERROR(VLOOKUP(C436,Base!$C$2:$C$34,1,FALSE)),"error",LOOKUP(C436,Base!$C$2:$C$34,Base!$G$2:$G$34))</f>
        <v>IG-Consolidación del direccionamiento institucional</v>
      </c>
      <c r="H436" s="188" t="str">
        <f>IF(ISERROR(VLOOKUP(C436,Base!$C$2:$C$34,1,FALSE)),"error",LOOKUP(C436,Base!$C$2:$C$34,Base!$H$2:$H$34))</f>
        <v>Fortalecer la gobernanza y gobernabilidad de la Institución, orientando los procesos de gestión hacia el incremento de las capacidades institucionales y la consolidación del clima organizacional</v>
      </c>
      <c r="I436" s="150" t="s">
        <v>209</v>
      </c>
      <c r="J436" s="75" t="s">
        <v>300</v>
      </c>
      <c r="K436" s="150" t="s">
        <v>70</v>
      </c>
      <c r="L436" s="243" t="s">
        <v>898</v>
      </c>
      <c r="M436" s="182" t="s">
        <v>580</v>
      </c>
      <c r="N436" s="182" t="s">
        <v>579</v>
      </c>
      <c r="O436" s="182" t="s">
        <v>581</v>
      </c>
      <c r="P436" s="182" t="s">
        <v>602</v>
      </c>
      <c r="Q436" s="182" t="s">
        <v>583</v>
      </c>
      <c r="R436" s="182" t="s">
        <v>581</v>
      </c>
      <c r="S436" s="182"/>
      <c r="T436" s="182"/>
      <c r="U436" s="245" t="s">
        <v>899</v>
      </c>
      <c r="V436" s="77" t="s">
        <v>382</v>
      </c>
      <c r="W436" s="246">
        <v>1</v>
      </c>
      <c r="X436" s="182"/>
      <c r="Y436" s="182" t="s">
        <v>84</v>
      </c>
      <c r="Z436" s="183"/>
      <c r="AA436" s="184"/>
      <c r="AB436" s="184"/>
      <c r="AC436" s="183"/>
      <c r="AD436" s="184"/>
      <c r="AE436" s="185"/>
      <c r="AF436" s="184"/>
      <c r="AG436" s="184"/>
      <c r="AH436" s="182"/>
      <c r="AI436" s="247" t="s">
        <v>1790</v>
      </c>
      <c r="AJ436" s="200">
        <v>100</v>
      </c>
      <c r="AK436" s="251">
        <v>100</v>
      </c>
      <c r="AL436" s="196" t="s">
        <v>1396</v>
      </c>
      <c r="AM436" s="199">
        <v>0</v>
      </c>
      <c r="AN436" s="198" t="str">
        <f t="shared" si="34"/>
        <v xml:space="preserve">Felicitaciones </v>
      </c>
      <c r="AO436" s="201">
        <f t="shared" ca="1" si="35"/>
        <v>43700</v>
      </c>
      <c r="AP436" s="186"/>
      <c r="AQ436" s="199" t="s">
        <v>1219</v>
      </c>
    </row>
    <row r="437" spans="1:43" ht="45" x14ac:dyDescent="0.25">
      <c r="A437" s="151" t="e">
        <f t="shared" si="36"/>
        <v>#REF!</v>
      </c>
      <c r="B437" s="150" t="s">
        <v>391</v>
      </c>
      <c r="C437" s="150" t="s">
        <v>419</v>
      </c>
      <c r="D437" s="188" t="str">
        <f>IF(ISERROR(VLOOKUP(C437,Base!$C$2:$C$34,1,FALSE)),"error",LOOKUP(C437,Base!$C$2:$C$34,Base!$D$2:$D$34))</f>
        <v>Direccionamiento estratégico y planeación / Evaluación de Resultados</v>
      </c>
      <c r="E437" s="188" t="str">
        <f>IF(ISERROR(VLOOKUP(C437,Base!$C$2:$C$34,1,FALSE)),"error",LOOKUP(C437,Base!$C$2:$C$34,Base!$E$2:$E$34))</f>
        <v>Planeación Institucional /Racionalización de trámites /Seguimiento y evaluación del desempeño institucional</v>
      </c>
      <c r="F437" s="188" t="str">
        <f>IF(ISERROR(VLOOKUP(C437,Base!$C$2:$C$34,1,FALSE)),"error",LOOKUP(C437,Base!$C$2:$C$34,Base!$F$2:$F$34))</f>
        <v>Plan Anticorrupción y de Atención al Ciudadano</v>
      </c>
      <c r="G437" s="188" t="str">
        <f>IF(ISERROR(VLOOKUP(C437,Base!$C$2:$C$34,1,FALSE)),"error",LOOKUP(C437,Base!$C$2:$C$34,Base!$G$2:$G$34))</f>
        <v>IG-Consolidación del direccionamiento institucional</v>
      </c>
      <c r="H437" s="188" t="str">
        <f>IF(ISERROR(VLOOKUP(C437,Base!$C$2:$C$34,1,FALSE)),"error",LOOKUP(C437,Base!$C$2:$C$34,Base!$H$2:$H$34))</f>
        <v>Fortalecer la gobernanza y gobernabilidad de la Institución, orientando los procesos de gestión hacia el incremento de las capacidades institucionales y la consolidación del clima organizacional</v>
      </c>
      <c r="I437" s="150" t="s">
        <v>209</v>
      </c>
      <c r="J437" s="75" t="s">
        <v>300</v>
      </c>
      <c r="K437" s="150" t="s">
        <v>70</v>
      </c>
      <c r="L437" s="243" t="s">
        <v>900</v>
      </c>
      <c r="M437" s="182" t="s">
        <v>580</v>
      </c>
      <c r="N437" s="182" t="s">
        <v>579</v>
      </c>
      <c r="O437" s="182" t="s">
        <v>581</v>
      </c>
      <c r="P437" s="182" t="s">
        <v>602</v>
      </c>
      <c r="Q437" s="182" t="s">
        <v>583</v>
      </c>
      <c r="R437" s="182" t="s">
        <v>581</v>
      </c>
      <c r="S437" s="182"/>
      <c r="T437" s="182"/>
      <c r="U437" s="245" t="s">
        <v>901</v>
      </c>
      <c r="V437" s="77" t="s">
        <v>382</v>
      </c>
      <c r="W437" s="246">
        <v>5</v>
      </c>
      <c r="X437" s="182"/>
      <c r="Y437" s="182" t="s">
        <v>84</v>
      </c>
      <c r="Z437" s="183"/>
      <c r="AA437" s="184"/>
      <c r="AB437" s="184"/>
      <c r="AC437" s="183"/>
      <c r="AD437" s="184"/>
      <c r="AE437" s="185"/>
      <c r="AF437" s="184"/>
      <c r="AG437" s="184"/>
      <c r="AH437" s="182"/>
      <c r="AI437" s="248" t="s">
        <v>1778</v>
      </c>
      <c r="AJ437" s="200">
        <v>10</v>
      </c>
      <c r="AK437" s="251">
        <v>10</v>
      </c>
      <c r="AL437" s="196" t="s">
        <v>1396</v>
      </c>
      <c r="AM437" s="199">
        <v>30</v>
      </c>
      <c r="AN437" s="198" t="str">
        <f t="shared" si="34"/>
        <v>Justifique el Retraso</v>
      </c>
      <c r="AO437" s="201">
        <f t="shared" ca="1" si="35"/>
        <v>43700</v>
      </c>
      <c r="AP437" s="186"/>
      <c r="AQ437" s="199" t="s">
        <v>1218</v>
      </c>
    </row>
    <row r="438" spans="1:43" ht="67.5" x14ac:dyDescent="0.25">
      <c r="A438" s="151" t="e">
        <f t="shared" si="36"/>
        <v>#REF!</v>
      </c>
      <c r="B438" s="150" t="s">
        <v>391</v>
      </c>
      <c r="C438" s="150" t="s">
        <v>419</v>
      </c>
      <c r="D438" s="188" t="str">
        <f>IF(ISERROR(VLOOKUP(C438,Base!$C$2:$C$34,1,FALSE)),"error",LOOKUP(C438,Base!$C$2:$C$34,Base!$D$2:$D$34))</f>
        <v>Direccionamiento estratégico y planeación / Evaluación de Resultados</v>
      </c>
      <c r="E438" s="188" t="str">
        <f>IF(ISERROR(VLOOKUP(C438,Base!$C$2:$C$34,1,FALSE)),"error",LOOKUP(C438,Base!$C$2:$C$34,Base!$E$2:$E$34))</f>
        <v>Planeación Institucional /Racionalización de trámites /Seguimiento y evaluación del desempeño institucional</v>
      </c>
      <c r="F438" s="188" t="str">
        <f>IF(ISERROR(VLOOKUP(C438,Base!$C$2:$C$34,1,FALSE)),"error",LOOKUP(C438,Base!$C$2:$C$34,Base!$F$2:$F$34))</f>
        <v>Plan Anticorrupción y de Atención al Ciudadano</v>
      </c>
      <c r="G438" s="188" t="str">
        <f>IF(ISERROR(VLOOKUP(C438,Base!$C$2:$C$34,1,FALSE)),"error",LOOKUP(C438,Base!$C$2:$C$34,Base!$G$2:$G$34))</f>
        <v>IG-Consolidación del direccionamiento institucional</v>
      </c>
      <c r="H438" s="188" t="str">
        <f>IF(ISERROR(VLOOKUP(C438,Base!$C$2:$C$34,1,FALSE)),"error",LOOKUP(C438,Base!$C$2:$C$34,Base!$H$2:$H$34))</f>
        <v>Fortalecer la gobernanza y gobernabilidad de la Institución, orientando los procesos de gestión hacia el incremento de las capacidades institucionales y la consolidación del clima organizacional</v>
      </c>
      <c r="I438" s="150" t="s">
        <v>209</v>
      </c>
      <c r="J438" s="75" t="s">
        <v>300</v>
      </c>
      <c r="K438" s="150" t="s">
        <v>70</v>
      </c>
      <c r="L438" s="243" t="s">
        <v>902</v>
      </c>
      <c r="M438" s="182" t="s">
        <v>580</v>
      </c>
      <c r="N438" s="182" t="s">
        <v>579</v>
      </c>
      <c r="O438" s="182" t="s">
        <v>581</v>
      </c>
      <c r="P438" s="182" t="s">
        <v>602</v>
      </c>
      <c r="Q438" s="182" t="s">
        <v>583</v>
      </c>
      <c r="R438" s="182" t="s">
        <v>581</v>
      </c>
      <c r="S438" s="182"/>
      <c r="T438" s="182"/>
      <c r="U438" s="245" t="s">
        <v>903</v>
      </c>
      <c r="V438" s="77" t="s">
        <v>382</v>
      </c>
      <c r="W438" s="246">
        <v>1</v>
      </c>
      <c r="X438" s="182"/>
      <c r="Y438" s="182" t="s">
        <v>84</v>
      </c>
      <c r="Z438" s="183"/>
      <c r="AA438" s="184"/>
      <c r="AB438" s="184"/>
      <c r="AC438" s="183"/>
      <c r="AD438" s="184"/>
      <c r="AE438" s="185"/>
      <c r="AF438" s="184"/>
      <c r="AG438" s="184"/>
      <c r="AH438" s="182"/>
      <c r="AI438" s="248" t="s">
        <v>1791</v>
      </c>
      <c r="AJ438" s="200">
        <v>100</v>
      </c>
      <c r="AK438" s="251">
        <v>100</v>
      </c>
      <c r="AL438" s="196" t="s">
        <v>1396</v>
      </c>
      <c r="AM438" s="199">
        <v>0</v>
      </c>
      <c r="AN438" s="198" t="str">
        <f t="shared" si="34"/>
        <v xml:space="preserve">Felicitaciones </v>
      </c>
      <c r="AO438" s="201">
        <f t="shared" ca="1" si="35"/>
        <v>43700</v>
      </c>
      <c r="AP438" s="186"/>
      <c r="AQ438" s="250" t="s">
        <v>1219</v>
      </c>
    </row>
    <row r="439" spans="1:43" ht="45" x14ac:dyDescent="0.25">
      <c r="A439" s="151" t="e">
        <f t="shared" si="36"/>
        <v>#REF!</v>
      </c>
      <c r="B439" s="150" t="s">
        <v>391</v>
      </c>
      <c r="C439" s="150" t="s">
        <v>419</v>
      </c>
      <c r="D439" s="188" t="str">
        <f>IF(ISERROR(VLOOKUP(C439,Base!$C$2:$C$34,1,FALSE)),"error",LOOKUP(C439,Base!$C$2:$C$34,Base!$D$2:$D$34))</f>
        <v>Direccionamiento estratégico y planeación / Evaluación de Resultados</v>
      </c>
      <c r="E439" s="188" t="str">
        <f>IF(ISERROR(VLOOKUP(C439,Base!$C$2:$C$34,1,FALSE)),"error",LOOKUP(C439,Base!$C$2:$C$34,Base!$E$2:$E$34))</f>
        <v>Planeación Institucional /Racionalización de trámites /Seguimiento y evaluación del desempeño institucional</v>
      </c>
      <c r="F439" s="188" t="str">
        <f>IF(ISERROR(VLOOKUP(C439,Base!$C$2:$C$34,1,FALSE)),"error",LOOKUP(C439,Base!$C$2:$C$34,Base!$F$2:$F$34))</f>
        <v>Plan Anticorrupción y de Atención al Ciudadano</v>
      </c>
      <c r="G439" s="188" t="str">
        <f>IF(ISERROR(VLOOKUP(C439,Base!$C$2:$C$34,1,FALSE)),"error",LOOKUP(C439,Base!$C$2:$C$34,Base!$G$2:$G$34))</f>
        <v>IG-Consolidación del direccionamiento institucional</v>
      </c>
      <c r="H439" s="188" t="str">
        <f>IF(ISERROR(VLOOKUP(C439,Base!$C$2:$C$34,1,FALSE)),"error",LOOKUP(C439,Base!$C$2:$C$34,Base!$H$2:$H$34))</f>
        <v>Fortalecer la gobernanza y gobernabilidad de la Institución, orientando los procesos de gestión hacia el incremento de las capacidades institucionales y la consolidación del clima organizacional</v>
      </c>
      <c r="I439" s="150" t="s">
        <v>209</v>
      </c>
      <c r="J439" s="75" t="s">
        <v>300</v>
      </c>
      <c r="K439" s="150" t="s">
        <v>70</v>
      </c>
      <c r="L439" s="243" t="s">
        <v>904</v>
      </c>
      <c r="M439" s="182" t="s">
        <v>580</v>
      </c>
      <c r="N439" s="182" t="s">
        <v>579</v>
      </c>
      <c r="O439" s="182" t="s">
        <v>581</v>
      </c>
      <c r="P439" s="182" t="s">
        <v>602</v>
      </c>
      <c r="Q439" s="182" t="s">
        <v>583</v>
      </c>
      <c r="R439" s="182" t="s">
        <v>581</v>
      </c>
      <c r="S439" s="182"/>
      <c r="T439" s="182"/>
      <c r="U439" s="248" t="s">
        <v>905</v>
      </c>
      <c r="V439" s="77" t="s">
        <v>382</v>
      </c>
      <c r="W439" s="246">
        <v>4</v>
      </c>
      <c r="X439" s="182"/>
      <c r="Y439" s="182" t="s">
        <v>84</v>
      </c>
      <c r="Z439" s="183"/>
      <c r="AA439" s="184"/>
      <c r="AB439" s="184"/>
      <c r="AC439" s="183"/>
      <c r="AD439" s="184"/>
      <c r="AE439" s="185"/>
      <c r="AF439" s="184"/>
      <c r="AG439" s="184"/>
      <c r="AH439" s="182"/>
      <c r="AI439" s="248" t="s">
        <v>1792</v>
      </c>
      <c r="AJ439" s="200">
        <v>100</v>
      </c>
      <c r="AK439" s="251">
        <v>100</v>
      </c>
      <c r="AL439" s="196" t="s">
        <v>1396</v>
      </c>
      <c r="AM439" s="199">
        <v>0</v>
      </c>
      <c r="AN439" s="198" t="str">
        <f t="shared" si="34"/>
        <v xml:space="preserve">Felicitaciones </v>
      </c>
      <c r="AO439" s="201">
        <f t="shared" ca="1" si="35"/>
        <v>43700</v>
      </c>
      <c r="AP439" s="186"/>
      <c r="AQ439" s="250" t="s">
        <v>1219</v>
      </c>
    </row>
    <row r="440" spans="1:43" ht="45" x14ac:dyDescent="0.25">
      <c r="A440" s="151" t="e">
        <f t="shared" si="36"/>
        <v>#REF!</v>
      </c>
      <c r="B440" s="150" t="s">
        <v>391</v>
      </c>
      <c r="C440" s="150" t="s">
        <v>419</v>
      </c>
      <c r="D440" s="188" t="str">
        <f>IF(ISERROR(VLOOKUP(C440,Base!$C$2:$C$34,1,FALSE)),"error",LOOKUP(C440,Base!$C$2:$C$34,Base!$D$2:$D$34))</f>
        <v>Direccionamiento estratégico y planeación / Evaluación de Resultados</v>
      </c>
      <c r="E440" s="188" t="str">
        <f>IF(ISERROR(VLOOKUP(C440,Base!$C$2:$C$34,1,FALSE)),"error",LOOKUP(C440,Base!$C$2:$C$34,Base!$E$2:$E$34))</f>
        <v>Planeación Institucional /Racionalización de trámites /Seguimiento y evaluación del desempeño institucional</v>
      </c>
      <c r="F440" s="188" t="str">
        <f>IF(ISERROR(VLOOKUP(C440,Base!$C$2:$C$34,1,FALSE)),"error",LOOKUP(C440,Base!$C$2:$C$34,Base!$F$2:$F$34))</f>
        <v>Plan Anticorrupción y de Atención al Ciudadano</v>
      </c>
      <c r="G440" s="188" t="str">
        <f>IF(ISERROR(VLOOKUP(C440,Base!$C$2:$C$34,1,FALSE)),"error",LOOKUP(C440,Base!$C$2:$C$34,Base!$G$2:$G$34))</f>
        <v>IG-Consolidación del direccionamiento institucional</v>
      </c>
      <c r="H440" s="188" t="str">
        <f>IF(ISERROR(VLOOKUP(C440,Base!$C$2:$C$34,1,FALSE)),"error",LOOKUP(C440,Base!$C$2:$C$34,Base!$H$2:$H$34))</f>
        <v>Fortalecer la gobernanza y gobernabilidad de la Institución, orientando los procesos de gestión hacia el incremento de las capacidades institucionales y la consolidación del clima organizacional</v>
      </c>
      <c r="I440" s="150" t="s">
        <v>209</v>
      </c>
      <c r="J440" s="75" t="s">
        <v>300</v>
      </c>
      <c r="K440" s="150" t="s">
        <v>70</v>
      </c>
      <c r="L440" s="243" t="s">
        <v>906</v>
      </c>
      <c r="M440" s="182" t="s">
        <v>579</v>
      </c>
      <c r="N440" s="182" t="s">
        <v>580</v>
      </c>
      <c r="O440" s="182" t="s">
        <v>581</v>
      </c>
      <c r="P440" s="182" t="s">
        <v>582</v>
      </c>
      <c r="Q440" s="182" t="s">
        <v>580</v>
      </c>
      <c r="R440" s="182" t="s">
        <v>581</v>
      </c>
      <c r="S440" s="182"/>
      <c r="T440" s="182"/>
      <c r="U440" s="245" t="s">
        <v>907</v>
      </c>
      <c r="V440" s="77" t="s">
        <v>135</v>
      </c>
      <c r="W440" s="246">
        <v>100</v>
      </c>
      <c r="X440" s="182"/>
      <c r="Y440" s="182" t="s">
        <v>84</v>
      </c>
      <c r="Z440" s="183"/>
      <c r="AA440" s="184"/>
      <c r="AB440" s="184"/>
      <c r="AC440" s="183"/>
      <c r="AD440" s="184"/>
      <c r="AE440" s="185"/>
      <c r="AF440" s="184"/>
      <c r="AG440" s="184"/>
      <c r="AH440" s="182"/>
      <c r="AI440" s="248" t="s">
        <v>1793</v>
      </c>
      <c r="AJ440" s="200">
        <v>80</v>
      </c>
      <c r="AK440" s="251">
        <v>80</v>
      </c>
      <c r="AL440" s="196" t="s">
        <v>1396</v>
      </c>
      <c r="AM440" s="199">
        <v>15</v>
      </c>
      <c r="AN440" s="198" t="str">
        <f t="shared" si="34"/>
        <v>Retraso Moderado</v>
      </c>
      <c r="AO440" s="201">
        <f t="shared" ca="1" si="35"/>
        <v>43700</v>
      </c>
      <c r="AP440" s="186"/>
      <c r="AQ440" s="199" t="s">
        <v>1218</v>
      </c>
    </row>
    <row r="441" spans="1:43" ht="67.5" x14ac:dyDescent="0.25">
      <c r="A441" s="151" t="e">
        <f t="shared" si="36"/>
        <v>#REF!</v>
      </c>
      <c r="B441" s="150" t="s">
        <v>391</v>
      </c>
      <c r="C441" s="150" t="s">
        <v>419</v>
      </c>
      <c r="D441" s="188" t="str">
        <f>IF(ISERROR(VLOOKUP(C441,Base!$C$2:$C$34,1,FALSE)),"error",LOOKUP(C441,Base!$C$2:$C$34,Base!$D$2:$D$34))</f>
        <v>Direccionamiento estratégico y planeación / Evaluación de Resultados</v>
      </c>
      <c r="E441" s="188" t="str">
        <f>IF(ISERROR(VLOOKUP(C441,Base!$C$2:$C$34,1,FALSE)),"error",LOOKUP(C441,Base!$C$2:$C$34,Base!$E$2:$E$34))</f>
        <v>Planeación Institucional /Racionalización de trámites /Seguimiento y evaluación del desempeño institucional</v>
      </c>
      <c r="F441" s="188" t="str">
        <f>IF(ISERROR(VLOOKUP(C441,Base!$C$2:$C$34,1,FALSE)),"error",LOOKUP(C441,Base!$C$2:$C$34,Base!$F$2:$F$34))</f>
        <v>Plan Anticorrupción y de Atención al Ciudadano</v>
      </c>
      <c r="G441" s="188" t="str">
        <f>IF(ISERROR(VLOOKUP(C441,Base!$C$2:$C$34,1,FALSE)),"error",LOOKUP(C441,Base!$C$2:$C$34,Base!$G$2:$G$34))</f>
        <v>IG-Consolidación del direccionamiento institucional</v>
      </c>
      <c r="H441" s="188" t="str">
        <f>IF(ISERROR(VLOOKUP(C441,Base!$C$2:$C$34,1,FALSE)),"error",LOOKUP(C441,Base!$C$2:$C$34,Base!$H$2:$H$34))</f>
        <v>Fortalecer la gobernanza y gobernabilidad de la Institución, orientando los procesos de gestión hacia el incremento de las capacidades institucionales y la consolidación del clima organizacional</v>
      </c>
      <c r="I441" s="150" t="s">
        <v>209</v>
      </c>
      <c r="J441" s="75" t="s">
        <v>300</v>
      </c>
      <c r="K441" s="150" t="s">
        <v>70</v>
      </c>
      <c r="L441" s="243" t="s">
        <v>908</v>
      </c>
      <c r="M441" s="182" t="s">
        <v>580</v>
      </c>
      <c r="N441" s="182" t="s">
        <v>579</v>
      </c>
      <c r="O441" s="182" t="s">
        <v>581</v>
      </c>
      <c r="P441" s="182" t="s">
        <v>582</v>
      </c>
      <c r="Q441" s="182" t="s">
        <v>851</v>
      </c>
      <c r="R441" s="182" t="s">
        <v>581</v>
      </c>
      <c r="S441" s="182"/>
      <c r="T441" s="182"/>
      <c r="U441" s="245" t="s">
        <v>909</v>
      </c>
      <c r="V441" s="77" t="s">
        <v>382</v>
      </c>
      <c r="W441" s="246">
        <v>1</v>
      </c>
      <c r="X441" s="182"/>
      <c r="Y441" s="182" t="s">
        <v>84</v>
      </c>
      <c r="Z441" s="183"/>
      <c r="AA441" s="184"/>
      <c r="AB441" s="184"/>
      <c r="AC441" s="183"/>
      <c r="AD441" s="184"/>
      <c r="AE441" s="185"/>
      <c r="AF441" s="184"/>
      <c r="AG441" s="184"/>
      <c r="AH441" s="182"/>
      <c r="AI441" s="248" t="s">
        <v>1794</v>
      </c>
      <c r="AJ441" s="200">
        <v>100</v>
      </c>
      <c r="AK441" s="251">
        <v>100</v>
      </c>
      <c r="AL441" s="196" t="s">
        <v>1396</v>
      </c>
      <c r="AM441" s="199">
        <v>0</v>
      </c>
      <c r="AN441" s="198" t="str">
        <f t="shared" si="34"/>
        <v xml:space="preserve">Felicitaciones </v>
      </c>
      <c r="AO441" s="201">
        <f t="shared" ca="1" si="35"/>
        <v>43700</v>
      </c>
      <c r="AP441" s="186"/>
      <c r="AQ441" s="250" t="s">
        <v>1219</v>
      </c>
    </row>
    <row r="442" spans="1:43" ht="56.25" x14ac:dyDescent="0.25">
      <c r="A442" s="151" t="e">
        <f t="shared" si="36"/>
        <v>#REF!</v>
      </c>
      <c r="B442" s="150" t="s">
        <v>391</v>
      </c>
      <c r="C442" s="150" t="s">
        <v>419</v>
      </c>
      <c r="D442" s="188" t="str">
        <f>IF(ISERROR(VLOOKUP(C442,Base!$C$2:$C$34,1,FALSE)),"error",LOOKUP(C442,Base!$C$2:$C$34,Base!$D$2:$D$34))</f>
        <v>Direccionamiento estratégico y planeación / Evaluación de Resultados</v>
      </c>
      <c r="E442" s="188" t="str">
        <f>IF(ISERROR(VLOOKUP(C442,Base!$C$2:$C$34,1,FALSE)),"error",LOOKUP(C442,Base!$C$2:$C$34,Base!$E$2:$E$34))</f>
        <v>Planeación Institucional /Racionalización de trámites /Seguimiento y evaluación del desempeño institucional</v>
      </c>
      <c r="F442" s="188" t="str">
        <f>IF(ISERROR(VLOOKUP(C442,Base!$C$2:$C$34,1,FALSE)),"error",LOOKUP(C442,Base!$C$2:$C$34,Base!$F$2:$F$34))</f>
        <v>Plan Anticorrupción y de Atención al Ciudadano</v>
      </c>
      <c r="G442" s="188" t="str">
        <f>IF(ISERROR(VLOOKUP(C442,Base!$C$2:$C$34,1,FALSE)),"error",LOOKUP(C442,Base!$C$2:$C$34,Base!$G$2:$G$34))</f>
        <v>IG-Consolidación del direccionamiento institucional</v>
      </c>
      <c r="H442" s="188" t="str">
        <f>IF(ISERROR(VLOOKUP(C442,Base!$C$2:$C$34,1,FALSE)),"error",LOOKUP(C442,Base!$C$2:$C$34,Base!$H$2:$H$34))</f>
        <v>Fortalecer la gobernanza y gobernabilidad de la Institución, orientando los procesos de gestión hacia el incremento de las capacidades institucionales y la consolidación del clima organizacional</v>
      </c>
      <c r="I442" s="150" t="s">
        <v>209</v>
      </c>
      <c r="J442" s="75" t="s">
        <v>300</v>
      </c>
      <c r="K442" s="150" t="s">
        <v>70</v>
      </c>
      <c r="L442" s="244" t="s">
        <v>910</v>
      </c>
      <c r="M442" s="182" t="s">
        <v>580</v>
      </c>
      <c r="N442" s="182" t="s">
        <v>579</v>
      </c>
      <c r="O442" s="182" t="s">
        <v>581</v>
      </c>
      <c r="P442" s="182" t="s">
        <v>602</v>
      </c>
      <c r="Q442" s="182" t="s">
        <v>583</v>
      </c>
      <c r="R442" s="182" t="s">
        <v>581</v>
      </c>
      <c r="S442" s="182"/>
      <c r="T442" s="182"/>
      <c r="U442" s="245" t="s">
        <v>911</v>
      </c>
      <c r="V442" s="77" t="s">
        <v>382</v>
      </c>
      <c r="W442" s="246">
        <v>3</v>
      </c>
      <c r="X442" s="182"/>
      <c r="Y442" s="182" t="s">
        <v>426</v>
      </c>
      <c r="Z442" s="183"/>
      <c r="AA442" s="184"/>
      <c r="AB442" s="184"/>
      <c r="AC442" s="183"/>
      <c r="AD442" s="184"/>
      <c r="AE442" s="185"/>
      <c r="AF442" s="184"/>
      <c r="AG442" s="184"/>
      <c r="AH442" s="182"/>
      <c r="AI442" s="248" t="s">
        <v>1795</v>
      </c>
      <c r="AJ442" s="200">
        <v>100</v>
      </c>
      <c r="AK442" s="251">
        <v>100</v>
      </c>
      <c r="AL442" s="196" t="s">
        <v>1396</v>
      </c>
      <c r="AM442" s="199">
        <v>0</v>
      </c>
      <c r="AN442" s="198" t="str">
        <f t="shared" si="34"/>
        <v xml:space="preserve">Felicitaciones </v>
      </c>
      <c r="AO442" s="201">
        <f t="shared" ca="1" si="35"/>
        <v>43700</v>
      </c>
      <c r="AP442" s="186"/>
      <c r="AQ442" s="250" t="s">
        <v>1219</v>
      </c>
    </row>
    <row r="443" spans="1:43" ht="45" x14ac:dyDescent="0.25">
      <c r="A443" s="151" t="e">
        <f t="shared" si="36"/>
        <v>#REF!</v>
      </c>
      <c r="B443" s="150" t="s">
        <v>391</v>
      </c>
      <c r="C443" s="150" t="s">
        <v>419</v>
      </c>
      <c r="D443" s="188" t="str">
        <f>IF(ISERROR(VLOOKUP(C443,Base!$C$2:$C$34,1,FALSE)),"error",LOOKUP(C443,Base!$C$2:$C$34,Base!$D$2:$D$34))</f>
        <v>Direccionamiento estratégico y planeación / Evaluación de Resultados</v>
      </c>
      <c r="E443" s="188" t="str">
        <f>IF(ISERROR(VLOOKUP(C443,Base!$C$2:$C$34,1,FALSE)),"error",LOOKUP(C443,Base!$C$2:$C$34,Base!$E$2:$E$34))</f>
        <v>Planeación Institucional /Racionalización de trámites /Seguimiento y evaluación del desempeño institucional</v>
      </c>
      <c r="F443" s="188" t="str">
        <f>IF(ISERROR(VLOOKUP(C443,Base!$C$2:$C$34,1,FALSE)),"error",LOOKUP(C443,Base!$C$2:$C$34,Base!$F$2:$F$34))</f>
        <v>Plan Anticorrupción y de Atención al Ciudadano</v>
      </c>
      <c r="G443" s="188" t="str">
        <f>IF(ISERROR(VLOOKUP(C443,Base!$C$2:$C$34,1,FALSE)),"error",LOOKUP(C443,Base!$C$2:$C$34,Base!$G$2:$G$34))</f>
        <v>IG-Consolidación del direccionamiento institucional</v>
      </c>
      <c r="H443" s="188" t="str">
        <f>IF(ISERROR(VLOOKUP(C443,Base!$C$2:$C$34,1,FALSE)),"error",LOOKUP(C443,Base!$C$2:$C$34,Base!$H$2:$H$34))</f>
        <v>Fortalecer la gobernanza y gobernabilidad de la Institución, orientando los procesos de gestión hacia el incremento de las capacidades institucionales y la consolidación del clima organizacional</v>
      </c>
      <c r="I443" s="150" t="s">
        <v>209</v>
      </c>
      <c r="J443" s="75" t="s">
        <v>300</v>
      </c>
      <c r="K443" s="150" t="s">
        <v>70</v>
      </c>
      <c r="L443" s="243" t="s">
        <v>912</v>
      </c>
      <c r="M443" s="182" t="s">
        <v>580</v>
      </c>
      <c r="N443" s="182" t="s">
        <v>579</v>
      </c>
      <c r="O443" s="182" t="s">
        <v>581</v>
      </c>
      <c r="P443" s="182" t="s">
        <v>602</v>
      </c>
      <c r="Q443" s="182" t="s">
        <v>583</v>
      </c>
      <c r="R443" s="182" t="s">
        <v>581</v>
      </c>
      <c r="S443" s="182"/>
      <c r="T443" s="182"/>
      <c r="U443" s="245" t="s">
        <v>913</v>
      </c>
      <c r="V443" s="77" t="s">
        <v>135</v>
      </c>
      <c r="W443" s="246">
        <v>50</v>
      </c>
      <c r="X443" s="182"/>
      <c r="Y443" s="182" t="s">
        <v>84</v>
      </c>
      <c r="Z443" s="183"/>
      <c r="AA443" s="184"/>
      <c r="AB443" s="184"/>
      <c r="AC443" s="183"/>
      <c r="AD443" s="184"/>
      <c r="AE443" s="185"/>
      <c r="AF443" s="184"/>
      <c r="AG443" s="184"/>
      <c r="AH443" s="182"/>
      <c r="AI443" s="248" t="s">
        <v>1292</v>
      </c>
      <c r="AJ443" s="200">
        <v>100</v>
      </c>
      <c r="AK443" s="251">
        <v>100</v>
      </c>
      <c r="AL443" s="196" t="s">
        <v>1396</v>
      </c>
      <c r="AM443" s="199">
        <v>0</v>
      </c>
      <c r="AN443" s="198" t="str">
        <f t="shared" si="34"/>
        <v xml:space="preserve">Felicitaciones </v>
      </c>
      <c r="AO443" s="201">
        <f t="shared" ca="1" si="35"/>
        <v>43700</v>
      </c>
      <c r="AP443" s="186"/>
      <c r="AQ443" s="250" t="s">
        <v>1219</v>
      </c>
    </row>
    <row r="444" spans="1:43" ht="45" x14ac:dyDescent="0.25">
      <c r="A444" s="151" t="e">
        <f t="shared" si="36"/>
        <v>#REF!</v>
      </c>
      <c r="B444" s="150" t="s">
        <v>391</v>
      </c>
      <c r="C444" s="150" t="s">
        <v>419</v>
      </c>
      <c r="D444" s="188" t="str">
        <f>IF(ISERROR(VLOOKUP(C444,Base!$C$2:$C$34,1,FALSE)),"error",LOOKUP(C444,Base!$C$2:$C$34,Base!$D$2:$D$34))</f>
        <v>Direccionamiento estratégico y planeación / Evaluación de Resultados</v>
      </c>
      <c r="E444" s="188" t="str">
        <f>IF(ISERROR(VLOOKUP(C444,Base!$C$2:$C$34,1,FALSE)),"error",LOOKUP(C444,Base!$C$2:$C$34,Base!$E$2:$E$34))</f>
        <v>Planeación Institucional /Racionalización de trámites /Seguimiento y evaluación del desempeño institucional</v>
      </c>
      <c r="F444" s="188" t="str">
        <f>IF(ISERROR(VLOOKUP(C444,Base!$C$2:$C$34,1,FALSE)),"error",LOOKUP(C444,Base!$C$2:$C$34,Base!$F$2:$F$34))</f>
        <v>Plan Anticorrupción y de Atención al Ciudadano</v>
      </c>
      <c r="G444" s="188" t="str">
        <f>IF(ISERROR(VLOOKUP(C444,Base!$C$2:$C$34,1,FALSE)),"error",LOOKUP(C444,Base!$C$2:$C$34,Base!$G$2:$G$34))</f>
        <v>IG-Consolidación del direccionamiento institucional</v>
      </c>
      <c r="H444" s="188" t="str">
        <f>IF(ISERROR(VLOOKUP(C444,Base!$C$2:$C$34,1,FALSE)),"error",LOOKUP(C444,Base!$C$2:$C$34,Base!$H$2:$H$34))</f>
        <v>Fortalecer la gobernanza y gobernabilidad de la Institución, orientando los procesos de gestión hacia el incremento de las capacidades institucionales y la consolidación del clima organizacional</v>
      </c>
      <c r="I444" s="150" t="s">
        <v>209</v>
      </c>
      <c r="J444" s="75" t="s">
        <v>300</v>
      </c>
      <c r="K444" s="150" t="s">
        <v>70</v>
      </c>
      <c r="L444" s="243" t="s">
        <v>914</v>
      </c>
      <c r="M444" s="182" t="s">
        <v>580</v>
      </c>
      <c r="N444" s="182" t="s">
        <v>579</v>
      </c>
      <c r="O444" s="182" t="s">
        <v>581</v>
      </c>
      <c r="P444" s="182" t="s">
        <v>602</v>
      </c>
      <c r="Q444" s="182" t="s">
        <v>583</v>
      </c>
      <c r="R444" s="182" t="s">
        <v>581</v>
      </c>
      <c r="S444" s="182"/>
      <c r="T444" s="182"/>
      <c r="U444" s="245" t="s">
        <v>915</v>
      </c>
      <c r="V444" s="77" t="s">
        <v>382</v>
      </c>
      <c r="W444" s="246">
        <v>1</v>
      </c>
      <c r="X444" s="182"/>
      <c r="Y444" s="182" t="s">
        <v>370</v>
      </c>
      <c r="Z444" s="183"/>
      <c r="AA444" s="184"/>
      <c r="AB444" s="184"/>
      <c r="AC444" s="183"/>
      <c r="AD444" s="184"/>
      <c r="AE444" s="185"/>
      <c r="AF444" s="184"/>
      <c r="AG444" s="184"/>
      <c r="AH444" s="182"/>
      <c r="AI444" s="248" t="s">
        <v>1796</v>
      </c>
      <c r="AJ444" s="200">
        <v>100</v>
      </c>
      <c r="AK444" s="251">
        <v>100</v>
      </c>
      <c r="AL444" s="196" t="s">
        <v>1396</v>
      </c>
      <c r="AM444" s="199">
        <v>0</v>
      </c>
      <c r="AN444" s="198" t="str">
        <f t="shared" si="34"/>
        <v xml:space="preserve">Felicitaciones </v>
      </c>
      <c r="AO444" s="201">
        <f t="shared" ca="1" si="35"/>
        <v>43700</v>
      </c>
      <c r="AP444" s="186"/>
      <c r="AQ444" s="250" t="s">
        <v>1219</v>
      </c>
    </row>
    <row r="445" spans="1:43" ht="45" x14ac:dyDescent="0.25">
      <c r="A445" s="151" t="e">
        <f t="shared" si="36"/>
        <v>#REF!</v>
      </c>
      <c r="B445" s="150" t="s">
        <v>391</v>
      </c>
      <c r="C445" s="150" t="s">
        <v>419</v>
      </c>
      <c r="D445" s="188" t="str">
        <f>IF(ISERROR(VLOOKUP(C445,Base!$C$2:$C$34,1,FALSE)),"error",LOOKUP(C445,Base!$C$2:$C$34,Base!$D$2:$D$34))</f>
        <v>Direccionamiento estratégico y planeación / Evaluación de Resultados</v>
      </c>
      <c r="E445" s="188" t="str">
        <f>IF(ISERROR(VLOOKUP(C445,Base!$C$2:$C$34,1,FALSE)),"error",LOOKUP(C445,Base!$C$2:$C$34,Base!$E$2:$E$34))</f>
        <v>Planeación Institucional /Racionalización de trámites /Seguimiento y evaluación del desempeño institucional</v>
      </c>
      <c r="F445" s="188" t="str">
        <f>IF(ISERROR(VLOOKUP(C445,Base!$C$2:$C$34,1,FALSE)),"error",LOOKUP(C445,Base!$C$2:$C$34,Base!$F$2:$F$34))</f>
        <v>Plan Anticorrupción y de Atención al Ciudadano</v>
      </c>
      <c r="G445" s="188" t="str">
        <f>IF(ISERROR(VLOOKUP(C445,Base!$C$2:$C$34,1,FALSE)),"error",LOOKUP(C445,Base!$C$2:$C$34,Base!$G$2:$G$34))</f>
        <v>IG-Consolidación del direccionamiento institucional</v>
      </c>
      <c r="H445" s="188" t="str">
        <f>IF(ISERROR(VLOOKUP(C445,Base!$C$2:$C$34,1,FALSE)),"error",LOOKUP(C445,Base!$C$2:$C$34,Base!$H$2:$H$34))</f>
        <v>Fortalecer la gobernanza y gobernabilidad de la Institución, orientando los procesos de gestión hacia el incremento de las capacidades institucionales y la consolidación del clima organizacional</v>
      </c>
      <c r="I445" s="150" t="s">
        <v>209</v>
      </c>
      <c r="J445" s="75" t="s">
        <v>300</v>
      </c>
      <c r="K445" s="150" t="s">
        <v>70</v>
      </c>
      <c r="L445" s="243" t="s">
        <v>916</v>
      </c>
      <c r="M445" s="182" t="s">
        <v>580</v>
      </c>
      <c r="N445" s="182" t="s">
        <v>579</v>
      </c>
      <c r="O445" s="182" t="s">
        <v>581</v>
      </c>
      <c r="P445" s="182" t="s">
        <v>602</v>
      </c>
      <c r="Q445" s="182" t="s">
        <v>583</v>
      </c>
      <c r="R445" s="182" t="s">
        <v>581</v>
      </c>
      <c r="S445" s="182"/>
      <c r="T445" s="182"/>
      <c r="U445" s="245" t="s">
        <v>917</v>
      </c>
      <c r="V445" s="77" t="s">
        <v>135</v>
      </c>
      <c r="W445" s="246">
        <v>50</v>
      </c>
      <c r="X445" s="182"/>
      <c r="Y445" s="182" t="s">
        <v>370</v>
      </c>
      <c r="Z445" s="183"/>
      <c r="AA445" s="184"/>
      <c r="AB445" s="184"/>
      <c r="AC445" s="183"/>
      <c r="AD445" s="184"/>
      <c r="AE445" s="185"/>
      <c r="AF445" s="184"/>
      <c r="AG445" s="184"/>
      <c r="AH445" s="182"/>
      <c r="AI445" s="248" t="s">
        <v>1797</v>
      </c>
      <c r="AJ445" s="200">
        <v>100</v>
      </c>
      <c r="AK445" s="251">
        <v>90</v>
      </c>
      <c r="AL445" s="196" t="s">
        <v>1396</v>
      </c>
      <c r="AM445" s="199">
        <v>0</v>
      </c>
      <c r="AN445" s="198" t="str">
        <f t="shared" si="34"/>
        <v xml:space="preserve">Felicitaciones </v>
      </c>
      <c r="AO445" s="201">
        <f t="shared" ca="1" si="35"/>
        <v>43700</v>
      </c>
      <c r="AP445" s="186"/>
      <c r="AQ445" s="250" t="s">
        <v>1219</v>
      </c>
    </row>
    <row r="446" spans="1:43" ht="45" x14ac:dyDescent="0.25">
      <c r="A446" s="151" t="e">
        <f t="shared" si="36"/>
        <v>#REF!</v>
      </c>
      <c r="B446" s="150" t="s">
        <v>391</v>
      </c>
      <c r="C446" s="150" t="s">
        <v>419</v>
      </c>
      <c r="D446" s="188" t="str">
        <f>IF(ISERROR(VLOOKUP(C446,Base!$C$2:$C$34,1,FALSE)),"error",LOOKUP(C446,Base!$C$2:$C$34,Base!$D$2:$D$34))</f>
        <v>Direccionamiento estratégico y planeación / Evaluación de Resultados</v>
      </c>
      <c r="E446" s="188" t="str">
        <f>IF(ISERROR(VLOOKUP(C446,Base!$C$2:$C$34,1,FALSE)),"error",LOOKUP(C446,Base!$C$2:$C$34,Base!$E$2:$E$34))</f>
        <v>Planeación Institucional /Racionalización de trámites /Seguimiento y evaluación del desempeño institucional</v>
      </c>
      <c r="F446" s="188" t="str">
        <f>IF(ISERROR(VLOOKUP(C446,Base!$C$2:$C$34,1,FALSE)),"error",LOOKUP(C446,Base!$C$2:$C$34,Base!$F$2:$F$34))</f>
        <v>Plan Anticorrupción y de Atención al Ciudadano</v>
      </c>
      <c r="G446" s="188" t="str">
        <f>IF(ISERROR(VLOOKUP(C446,Base!$C$2:$C$34,1,FALSE)),"error",LOOKUP(C446,Base!$C$2:$C$34,Base!$G$2:$G$34))</f>
        <v>IG-Consolidación del direccionamiento institucional</v>
      </c>
      <c r="H446" s="188" t="str">
        <f>IF(ISERROR(VLOOKUP(C446,Base!$C$2:$C$34,1,FALSE)),"error",LOOKUP(C446,Base!$C$2:$C$34,Base!$H$2:$H$34))</f>
        <v>Fortalecer la gobernanza y gobernabilidad de la Institución, orientando los procesos de gestión hacia el incremento de las capacidades institucionales y la consolidación del clima organizacional</v>
      </c>
      <c r="I446" s="150" t="s">
        <v>209</v>
      </c>
      <c r="J446" s="75" t="s">
        <v>300</v>
      </c>
      <c r="K446" s="150" t="s">
        <v>70</v>
      </c>
      <c r="L446" s="243" t="s">
        <v>918</v>
      </c>
      <c r="M446" s="182" t="s">
        <v>580</v>
      </c>
      <c r="N446" s="182" t="s">
        <v>579</v>
      </c>
      <c r="O446" s="182" t="s">
        <v>581</v>
      </c>
      <c r="P446" s="182" t="s">
        <v>602</v>
      </c>
      <c r="Q446" s="182" t="s">
        <v>583</v>
      </c>
      <c r="R446" s="182" t="s">
        <v>581</v>
      </c>
      <c r="S446" s="182"/>
      <c r="T446" s="182"/>
      <c r="U446" s="245" t="s">
        <v>919</v>
      </c>
      <c r="V446" s="77" t="s">
        <v>382</v>
      </c>
      <c r="W446" s="246">
        <v>4</v>
      </c>
      <c r="X446" s="182"/>
      <c r="Y446" s="182" t="s">
        <v>422</v>
      </c>
      <c r="Z446" s="183"/>
      <c r="AA446" s="184"/>
      <c r="AB446" s="184"/>
      <c r="AC446" s="183"/>
      <c r="AD446" s="184"/>
      <c r="AE446" s="185"/>
      <c r="AF446" s="184"/>
      <c r="AG446" s="184"/>
      <c r="AH446" s="182"/>
      <c r="AI446" s="248" t="s">
        <v>1779</v>
      </c>
      <c r="AJ446" s="200">
        <v>100</v>
      </c>
      <c r="AK446" s="251">
        <v>100</v>
      </c>
      <c r="AL446" s="196" t="s">
        <v>1396</v>
      </c>
      <c r="AM446" s="199">
        <v>0</v>
      </c>
      <c r="AN446" s="198" t="str">
        <f t="shared" si="34"/>
        <v xml:space="preserve">Felicitaciones </v>
      </c>
      <c r="AO446" s="201">
        <f t="shared" ca="1" si="35"/>
        <v>43700</v>
      </c>
      <c r="AP446" s="186"/>
      <c r="AQ446" s="250" t="s">
        <v>1219</v>
      </c>
    </row>
    <row r="447" spans="1:43" ht="45" x14ac:dyDescent="0.25">
      <c r="A447" s="151" t="e">
        <f t="shared" si="36"/>
        <v>#REF!</v>
      </c>
      <c r="B447" s="150" t="s">
        <v>391</v>
      </c>
      <c r="C447" s="150" t="s">
        <v>419</v>
      </c>
      <c r="D447" s="188" t="str">
        <f>IF(ISERROR(VLOOKUP(C447,Base!$C$2:$C$34,1,FALSE)),"error",LOOKUP(C447,Base!$C$2:$C$34,Base!$D$2:$D$34))</f>
        <v>Direccionamiento estratégico y planeación / Evaluación de Resultados</v>
      </c>
      <c r="E447" s="188" t="str">
        <f>IF(ISERROR(VLOOKUP(C447,Base!$C$2:$C$34,1,FALSE)),"error",LOOKUP(C447,Base!$C$2:$C$34,Base!$E$2:$E$34))</f>
        <v>Planeación Institucional /Racionalización de trámites /Seguimiento y evaluación del desempeño institucional</v>
      </c>
      <c r="F447" s="188" t="str">
        <f>IF(ISERROR(VLOOKUP(C447,Base!$C$2:$C$34,1,FALSE)),"error",LOOKUP(C447,Base!$C$2:$C$34,Base!$F$2:$F$34))</f>
        <v>Plan Anticorrupción y de Atención al Ciudadano</v>
      </c>
      <c r="G447" s="188" t="str">
        <f>IF(ISERROR(VLOOKUP(C447,Base!$C$2:$C$34,1,FALSE)),"error",LOOKUP(C447,Base!$C$2:$C$34,Base!$G$2:$G$34))</f>
        <v>IG-Consolidación del direccionamiento institucional</v>
      </c>
      <c r="H447" s="188" t="str">
        <f>IF(ISERROR(VLOOKUP(C447,Base!$C$2:$C$34,1,FALSE)),"error",LOOKUP(C447,Base!$C$2:$C$34,Base!$H$2:$H$34))</f>
        <v>Fortalecer la gobernanza y gobernabilidad de la Institución, orientando los procesos de gestión hacia el incremento de las capacidades institucionales y la consolidación del clima organizacional</v>
      </c>
      <c r="I447" s="150" t="s">
        <v>209</v>
      </c>
      <c r="J447" s="75" t="s">
        <v>300</v>
      </c>
      <c r="K447" s="150" t="s">
        <v>70</v>
      </c>
      <c r="L447" s="243" t="s">
        <v>920</v>
      </c>
      <c r="M447" s="182" t="s">
        <v>580</v>
      </c>
      <c r="N447" s="182" t="s">
        <v>579</v>
      </c>
      <c r="O447" s="182" t="s">
        <v>581</v>
      </c>
      <c r="P447" s="182" t="s">
        <v>602</v>
      </c>
      <c r="Q447" s="182" t="s">
        <v>583</v>
      </c>
      <c r="R447" s="182" t="s">
        <v>581</v>
      </c>
      <c r="S447" s="182"/>
      <c r="T447" s="182"/>
      <c r="U447" s="245" t="s">
        <v>921</v>
      </c>
      <c r="V447" s="77" t="s">
        <v>382</v>
      </c>
      <c r="W447" s="246">
        <v>1</v>
      </c>
      <c r="X447" s="182"/>
      <c r="Y447" s="182" t="s">
        <v>422</v>
      </c>
      <c r="Z447" s="183"/>
      <c r="AA447" s="184"/>
      <c r="AB447" s="184"/>
      <c r="AC447" s="183"/>
      <c r="AD447" s="184"/>
      <c r="AE447" s="185"/>
      <c r="AF447" s="184"/>
      <c r="AG447" s="184"/>
      <c r="AH447" s="182"/>
      <c r="AI447" s="248" t="s">
        <v>1780</v>
      </c>
      <c r="AJ447" s="200">
        <v>100</v>
      </c>
      <c r="AK447" s="251">
        <v>100</v>
      </c>
      <c r="AL447" s="196" t="s">
        <v>1396</v>
      </c>
      <c r="AM447" s="199">
        <v>0</v>
      </c>
      <c r="AN447" s="198" t="str">
        <f t="shared" si="34"/>
        <v xml:space="preserve">Felicitaciones </v>
      </c>
      <c r="AO447" s="201">
        <f t="shared" ca="1" si="35"/>
        <v>43700</v>
      </c>
      <c r="AP447" s="186"/>
      <c r="AQ447" s="250" t="s">
        <v>1219</v>
      </c>
    </row>
    <row r="448" spans="1:43" ht="45" x14ac:dyDescent="0.25">
      <c r="A448" s="151" t="e">
        <f t="shared" si="36"/>
        <v>#REF!</v>
      </c>
      <c r="B448" s="150" t="s">
        <v>391</v>
      </c>
      <c r="C448" s="150" t="s">
        <v>419</v>
      </c>
      <c r="D448" s="188" t="str">
        <f>IF(ISERROR(VLOOKUP(C448,Base!$C$2:$C$34,1,FALSE)),"error",LOOKUP(C448,Base!$C$2:$C$34,Base!$D$2:$D$34))</f>
        <v>Direccionamiento estratégico y planeación / Evaluación de Resultados</v>
      </c>
      <c r="E448" s="188" t="str">
        <f>IF(ISERROR(VLOOKUP(C448,Base!$C$2:$C$34,1,FALSE)),"error",LOOKUP(C448,Base!$C$2:$C$34,Base!$E$2:$E$34))</f>
        <v>Planeación Institucional /Racionalización de trámites /Seguimiento y evaluación del desempeño institucional</v>
      </c>
      <c r="F448" s="188" t="str">
        <f>IF(ISERROR(VLOOKUP(C448,Base!$C$2:$C$34,1,FALSE)),"error",LOOKUP(C448,Base!$C$2:$C$34,Base!$F$2:$F$34))</f>
        <v>Plan Anticorrupción y de Atención al Ciudadano</v>
      </c>
      <c r="G448" s="188" t="str">
        <f>IF(ISERROR(VLOOKUP(C448,Base!$C$2:$C$34,1,FALSE)),"error",LOOKUP(C448,Base!$C$2:$C$34,Base!$G$2:$G$34))</f>
        <v>IG-Consolidación del direccionamiento institucional</v>
      </c>
      <c r="H448" s="188" t="str">
        <f>IF(ISERROR(VLOOKUP(C448,Base!$C$2:$C$34,1,FALSE)),"error",LOOKUP(C448,Base!$C$2:$C$34,Base!$H$2:$H$34))</f>
        <v>Fortalecer la gobernanza y gobernabilidad de la Institución, orientando los procesos de gestión hacia el incremento de las capacidades institucionales y la consolidación del clima organizacional</v>
      </c>
      <c r="I448" s="150" t="s">
        <v>209</v>
      </c>
      <c r="J448" s="75" t="s">
        <v>298</v>
      </c>
      <c r="K448" s="150" t="s">
        <v>70</v>
      </c>
      <c r="L448" s="243" t="s">
        <v>922</v>
      </c>
      <c r="M448" s="182" t="s">
        <v>580</v>
      </c>
      <c r="N448" s="182" t="s">
        <v>579</v>
      </c>
      <c r="O448" s="182" t="s">
        <v>581</v>
      </c>
      <c r="P448" s="182" t="s">
        <v>602</v>
      </c>
      <c r="Q448" s="182" t="s">
        <v>583</v>
      </c>
      <c r="R448" s="182" t="s">
        <v>581</v>
      </c>
      <c r="S448" s="182"/>
      <c r="T448" s="182"/>
      <c r="U448" s="245" t="s">
        <v>923</v>
      </c>
      <c r="V448" s="77" t="s">
        <v>135</v>
      </c>
      <c r="W448" s="246">
        <v>100</v>
      </c>
      <c r="X448" s="182"/>
      <c r="Y448" s="182" t="s">
        <v>413</v>
      </c>
      <c r="Z448" s="183"/>
      <c r="AA448" s="184"/>
      <c r="AB448" s="184"/>
      <c r="AC448" s="183"/>
      <c r="AD448" s="184"/>
      <c r="AE448" s="185"/>
      <c r="AF448" s="184"/>
      <c r="AG448" s="184"/>
      <c r="AH448" s="182"/>
      <c r="AI448" s="247" t="s">
        <v>1798</v>
      </c>
      <c r="AJ448" s="200">
        <v>100</v>
      </c>
      <c r="AK448" s="251">
        <v>100</v>
      </c>
      <c r="AL448" s="249" t="s">
        <v>1396</v>
      </c>
      <c r="AM448" s="199">
        <v>0</v>
      </c>
      <c r="AN448" s="198" t="str">
        <f t="shared" si="34"/>
        <v xml:space="preserve">Felicitaciones </v>
      </c>
      <c r="AO448" s="201">
        <f t="shared" ca="1" si="35"/>
        <v>43700</v>
      </c>
      <c r="AP448" s="186"/>
      <c r="AQ448" s="250" t="s">
        <v>1219</v>
      </c>
    </row>
    <row r="449" spans="1:43" ht="45" x14ac:dyDescent="0.25">
      <c r="A449" s="151" t="e">
        <f t="shared" si="36"/>
        <v>#REF!</v>
      </c>
      <c r="B449" s="150" t="s">
        <v>391</v>
      </c>
      <c r="C449" s="150" t="s">
        <v>419</v>
      </c>
      <c r="D449" s="188" t="str">
        <f>IF(ISERROR(VLOOKUP(C449,Base!$C$2:$C$34,1,FALSE)),"error",LOOKUP(C449,Base!$C$2:$C$34,Base!$D$2:$D$34))</f>
        <v>Direccionamiento estratégico y planeación / Evaluación de Resultados</v>
      </c>
      <c r="E449" s="188" t="str">
        <f>IF(ISERROR(VLOOKUP(C449,Base!$C$2:$C$34,1,FALSE)),"error",LOOKUP(C449,Base!$C$2:$C$34,Base!$E$2:$E$34))</f>
        <v>Planeación Institucional /Racionalización de trámites /Seguimiento y evaluación del desempeño institucional</v>
      </c>
      <c r="F449" s="188" t="str">
        <f>IF(ISERROR(VLOOKUP(C449,Base!$C$2:$C$34,1,FALSE)),"error",LOOKUP(C449,Base!$C$2:$C$34,Base!$F$2:$F$34))</f>
        <v>Plan Anticorrupción y de Atención al Ciudadano</v>
      </c>
      <c r="G449" s="188" t="str">
        <f>IF(ISERROR(VLOOKUP(C449,Base!$C$2:$C$34,1,FALSE)),"error",LOOKUP(C449,Base!$C$2:$C$34,Base!$G$2:$G$34))</f>
        <v>IG-Consolidación del direccionamiento institucional</v>
      </c>
      <c r="H449" s="188" t="str">
        <f>IF(ISERROR(VLOOKUP(C449,Base!$C$2:$C$34,1,FALSE)),"error",LOOKUP(C449,Base!$C$2:$C$34,Base!$H$2:$H$34))</f>
        <v>Fortalecer la gobernanza y gobernabilidad de la Institución, orientando los procesos de gestión hacia el incremento de las capacidades institucionales y la consolidación del clima organizacional</v>
      </c>
      <c r="I449" s="150" t="s">
        <v>209</v>
      </c>
      <c r="J449" s="75" t="s">
        <v>298</v>
      </c>
      <c r="K449" s="150" t="s">
        <v>70</v>
      </c>
      <c r="L449" s="243" t="s">
        <v>924</v>
      </c>
      <c r="M449" s="182" t="s">
        <v>580</v>
      </c>
      <c r="N449" s="182" t="s">
        <v>579</v>
      </c>
      <c r="O449" s="182" t="s">
        <v>581</v>
      </c>
      <c r="P449" s="182" t="s">
        <v>602</v>
      </c>
      <c r="Q449" s="182" t="s">
        <v>583</v>
      </c>
      <c r="R449" s="182" t="s">
        <v>581</v>
      </c>
      <c r="S449" s="182"/>
      <c r="T449" s="182"/>
      <c r="U449" s="245" t="s">
        <v>925</v>
      </c>
      <c r="V449" s="77" t="s">
        <v>135</v>
      </c>
      <c r="W449" s="246">
        <v>100</v>
      </c>
      <c r="X449" s="182"/>
      <c r="Y449" s="182" t="s">
        <v>413</v>
      </c>
      <c r="Z449" s="183"/>
      <c r="AA449" s="184"/>
      <c r="AB449" s="184"/>
      <c r="AC449" s="183"/>
      <c r="AD449" s="184"/>
      <c r="AE449" s="185"/>
      <c r="AF449" s="184"/>
      <c r="AG449" s="184"/>
      <c r="AH449" s="182"/>
      <c r="AI449" s="247" t="s">
        <v>1799</v>
      </c>
      <c r="AJ449" s="200">
        <v>100</v>
      </c>
      <c r="AK449" s="251">
        <v>100</v>
      </c>
      <c r="AL449" s="249" t="s">
        <v>1396</v>
      </c>
      <c r="AM449" s="199">
        <v>0</v>
      </c>
      <c r="AN449" s="198" t="str">
        <f t="shared" si="34"/>
        <v xml:space="preserve">Felicitaciones </v>
      </c>
      <c r="AO449" s="201">
        <f t="shared" ca="1" si="35"/>
        <v>43700</v>
      </c>
      <c r="AP449" s="186"/>
      <c r="AQ449" s="250" t="s">
        <v>1219</v>
      </c>
    </row>
    <row r="450" spans="1:43" ht="45" x14ac:dyDescent="0.25">
      <c r="A450" s="151" t="e">
        <f t="shared" si="36"/>
        <v>#REF!</v>
      </c>
      <c r="B450" s="150" t="s">
        <v>391</v>
      </c>
      <c r="C450" s="150" t="s">
        <v>419</v>
      </c>
      <c r="D450" s="188" t="str">
        <f>IF(ISERROR(VLOOKUP(C450,Base!$C$2:$C$34,1,FALSE)),"error",LOOKUP(C450,Base!$C$2:$C$34,Base!$D$2:$D$34))</f>
        <v>Direccionamiento estratégico y planeación / Evaluación de Resultados</v>
      </c>
      <c r="E450" s="188" t="str">
        <f>IF(ISERROR(VLOOKUP(C450,Base!$C$2:$C$34,1,FALSE)),"error",LOOKUP(C450,Base!$C$2:$C$34,Base!$E$2:$E$34))</f>
        <v>Planeación Institucional /Racionalización de trámites /Seguimiento y evaluación del desempeño institucional</v>
      </c>
      <c r="F450" s="188" t="str">
        <f>IF(ISERROR(VLOOKUP(C450,Base!$C$2:$C$34,1,FALSE)),"error",LOOKUP(C450,Base!$C$2:$C$34,Base!$F$2:$F$34))</f>
        <v>Plan Anticorrupción y de Atención al Ciudadano</v>
      </c>
      <c r="G450" s="188" t="str">
        <f>IF(ISERROR(VLOOKUP(C450,Base!$C$2:$C$34,1,FALSE)),"error",LOOKUP(C450,Base!$C$2:$C$34,Base!$G$2:$G$34))</f>
        <v>IG-Consolidación del direccionamiento institucional</v>
      </c>
      <c r="H450" s="188" t="str">
        <f>IF(ISERROR(VLOOKUP(C450,Base!$C$2:$C$34,1,FALSE)),"error",LOOKUP(C450,Base!$C$2:$C$34,Base!$H$2:$H$34))</f>
        <v>Fortalecer la gobernanza y gobernabilidad de la Institución, orientando los procesos de gestión hacia el incremento de las capacidades institucionales y la consolidación del clima organizacional</v>
      </c>
      <c r="I450" s="150" t="s">
        <v>209</v>
      </c>
      <c r="J450" s="75" t="s">
        <v>298</v>
      </c>
      <c r="K450" s="150" t="s">
        <v>70</v>
      </c>
      <c r="L450" s="243" t="s">
        <v>926</v>
      </c>
      <c r="M450" s="182" t="s">
        <v>580</v>
      </c>
      <c r="N450" s="182" t="s">
        <v>579</v>
      </c>
      <c r="O450" s="182" t="s">
        <v>581</v>
      </c>
      <c r="P450" s="182" t="s">
        <v>602</v>
      </c>
      <c r="Q450" s="182" t="s">
        <v>583</v>
      </c>
      <c r="R450" s="182" t="s">
        <v>581</v>
      </c>
      <c r="S450" s="182"/>
      <c r="T450" s="182"/>
      <c r="U450" s="245" t="s">
        <v>927</v>
      </c>
      <c r="V450" s="77" t="s">
        <v>135</v>
      </c>
      <c r="W450" s="246">
        <v>100</v>
      </c>
      <c r="X450" s="182"/>
      <c r="Y450" s="182" t="s">
        <v>413</v>
      </c>
      <c r="Z450" s="183"/>
      <c r="AA450" s="184"/>
      <c r="AB450" s="184"/>
      <c r="AC450" s="183"/>
      <c r="AD450" s="184"/>
      <c r="AE450" s="185"/>
      <c r="AF450" s="184"/>
      <c r="AG450" s="184"/>
      <c r="AH450" s="182"/>
      <c r="AI450" s="247" t="s">
        <v>1800</v>
      </c>
      <c r="AJ450" s="251">
        <v>100</v>
      </c>
      <c r="AK450" s="251">
        <v>100</v>
      </c>
      <c r="AL450" s="249" t="s">
        <v>1396</v>
      </c>
      <c r="AM450" s="250">
        <v>0</v>
      </c>
      <c r="AN450" s="198" t="str">
        <f t="shared" si="34"/>
        <v xml:space="preserve">Felicitaciones </v>
      </c>
      <c r="AO450" s="201">
        <f t="shared" ca="1" si="35"/>
        <v>43700</v>
      </c>
      <c r="AP450" s="186"/>
      <c r="AQ450" s="250" t="s">
        <v>1219</v>
      </c>
    </row>
    <row r="451" spans="1:43" ht="45" x14ac:dyDescent="0.25">
      <c r="A451" s="151" t="e">
        <f t="shared" si="36"/>
        <v>#REF!</v>
      </c>
      <c r="B451" s="150" t="s">
        <v>391</v>
      </c>
      <c r="C451" s="150" t="s">
        <v>419</v>
      </c>
      <c r="D451" s="188" t="str">
        <f>IF(ISERROR(VLOOKUP(C451,Base!$C$2:$C$34,1,FALSE)),"error",LOOKUP(C451,Base!$C$2:$C$34,Base!$D$2:$D$34))</f>
        <v>Direccionamiento estratégico y planeación / Evaluación de Resultados</v>
      </c>
      <c r="E451" s="188" t="str">
        <f>IF(ISERROR(VLOOKUP(C451,Base!$C$2:$C$34,1,FALSE)),"error",LOOKUP(C451,Base!$C$2:$C$34,Base!$E$2:$E$34))</f>
        <v>Planeación Institucional /Racionalización de trámites /Seguimiento y evaluación del desempeño institucional</v>
      </c>
      <c r="F451" s="188" t="str">
        <f>IF(ISERROR(VLOOKUP(C451,Base!$C$2:$C$34,1,FALSE)),"error",LOOKUP(C451,Base!$C$2:$C$34,Base!$F$2:$F$34))</f>
        <v>Plan Anticorrupción y de Atención al Ciudadano</v>
      </c>
      <c r="G451" s="188" t="str">
        <f>IF(ISERROR(VLOOKUP(C451,Base!$C$2:$C$34,1,FALSE)),"error",LOOKUP(C451,Base!$C$2:$C$34,Base!$G$2:$G$34))</f>
        <v>IG-Consolidación del direccionamiento institucional</v>
      </c>
      <c r="H451" s="188" t="str">
        <f>IF(ISERROR(VLOOKUP(C451,Base!$C$2:$C$34,1,FALSE)),"error",LOOKUP(C451,Base!$C$2:$C$34,Base!$H$2:$H$34))</f>
        <v>Fortalecer la gobernanza y gobernabilidad de la Institución, orientando los procesos de gestión hacia el incremento de las capacidades institucionales y la consolidación del clima organizacional</v>
      </c>
      <c r="I451" s="150" t="s">
        <v>209</v>
      </c>
      <c r="J451" s="75" t="s">
        <v>298</v>
      </c>
      <c r="K451" s="150" t="s">
        <v>70</v>
      </c>
      <c r="L451" s="243" t="s">
        <v>928</v>
      </c>
      <c r="M451" s="182" t="s">
        <v>580</v>
      </c>
      <c r="N451" s="182" t="s">
        <v>579</v>
      </c>
      <c r="O451" s="182" t="s">
        <v>581</v>
      </c>
      <c r="P451" s="182" t="s">
        <v>602</v>
      </c>
      <c r="Q451" s="182" t="s">
        <v>583</v>
      </c>
      <c r="R451" s="182" t="s">
        <v>581</v>
      </c>
      <c r="S451" s="182"/>
      <c r="T451" s="182"/>
      <c r="U451" s="245" t="s">
        <v>929</v>
      </c>
      <c r="V451" s="77" t="s">
        <v>135</v>
      </c>
      <c r="W451" s="246">
        <v>1</v>
      </c>
      <c r="X451" s="182"/>
      <c r="Y451" s="182" t="s">
        <v>413</v>
      </c>
      <c r="Z451" s="183"/>
      <c r="AA451" s="184"/>
      <c r="AB451" s="184"/>
      <c r="AC451" s="183"/>
      <c r="AD451" s="184"/>
      <c r="AE451" s="185"/>
      <c r="AF451" s="184"/>
      <c r="AG451" s="184"/>
      <c r="AH451" s="182"/>
      <c r="AI451" s="248" t="s">
        <v>1801</v>
      </c>
      <c r="AJ451" s="251">
        <v>100</v>
      </c>
      <c r="AK451" s="251">
        <v>100</v>
      </c>
      <c r="AL451" s="249" t="s">
        <v>1396</v>
      </c>
      <c r="AM451" s="250">
        <v>0</v>
      </c>
      <c r="AN451" s="198" t="str">
        <f t="shared" si="34"/>
        <v xml:space="preserve">Felicitaciones </v>
      </c>
      <c r="AO451" s="201">
        <f t="shared" ca="1" si="35"/>
        <v>43700</v>
      </c>
      <c r="AP451" s="186"/>
      <c r="AQ451" s="250" t="s">
        <v>1219</v>
      </c>
    </row>
    <row r="452" spans="1:43" ht="45" x14ac:dyDescent="0.25">
      <c r="A452" s="151" t="e">
        <f t="shared" si="36"/>
        <v>#REF!</v>
      </c>
      <c r="B452" s="150" t="s">
        <v>391</v>
      </c>
      <c r="C452" s="150" t="s">
        <v>419</v>
      </c>
      <c r="D452" s="188" t="str">
        <f>IF(ISERROR(VLOOKUP(C452,Base!$C$2:$C$34,1,FALSE)),"error",LOOKUP(C452,Base!$C$2:$C$34,Base!$D$2:$D$34))</f>
        <v>Direccionamiento estratégico y planeación / Evaluación de Resultados</v>
      </c>
      <c r="E452" s="188" t="str">
        <f>IF(ISERROR(VLOOKUP(C452,Base!$C$2:$C$34,1,FALSE)),"error",LOOKUP(C452,Base!$C$2:$C$34,Base!$E$2:$E$34))</f>
        <v>Planeación Institucional /Racionalización de trámites /Seguimiento y evaluación del desempeño institucional</v>
      </c>
      <c r="F452" s="188" t="str">
        <f>IF(ISERROR(VLOOKUP(C452,Base!$C$2:$C$34,1,FALSE)),"error",LOOKUP(C452,Base!$C$2:$C$34,Base!$F$2:$F$34))</f>
        <v>Plan Anticorrupción y de Atención al Ciudadano</v>
      </c>
      <c r="G452" s="188" t="str">
        <f>IF(ISERROR(VLOOKUP(C452,Base!$C$2:$C$34,1,FALSE)),"error",LOOKUP(C452,Base!$C$2:$C$34,Base!$G$2:$G$34))</f>
        <v>IG-Consolidación del direccionamiento institucional</v>
      </c>
      <c r="H452" s="188" t="str">
        <f>IF(ISERROR(VLOOKUP(C452,Base!$C$2:$C$34,1,FALSE)),"error",LOOKUP(C452,Base!$C$2:$C$34,Base!$H$2:$H$34))</f>
        <v>Fortalecer la gobernanza y gobernabilidad de la Institución, orientando los procesos de gestión hacia el incremento de las capacidades institucionales y la consolidación del clima organizacional</v>
      </c>
      <c r="I452" s="150" t="s">
        <v>209</v>
      </c>
      <c r="J452" s="75" t="s">
        <v>298</v>
      </c>
      <c r="K452" s="150" t="s">
        <v>70</v>
      </c>
      <c r="L452" s="243" t="s">
        <v>930</v>
      </c>
      <c r="M452" s="182" t="s">
        <v>580</v>
      </c>
      <c r="N452" s="182" t="s">
        <v>579</v>
      </c>
      <c r="O452" s="182" t="s">
        <v>581</v>
      </c>
      <c r="P452" s="182" t="s">
        <v>602</v>
      </c>
      <c r="Q452" s="182" t="s">
        <v>583</v>
      </c>
      <c r="R452" s="182" t="s">
        <v>581</v>
      </c>
      <c r="S452" s="182"/>
      <c r="T452" s="182"/>
      <c r="U452" s="245" t="s">
        <v>931</v>
      </c>
      <c r="V452" s="77" t="s">
        <v>135</v>
      </c>
      <c r="W452" s="246">
        <v>100</v>
      </c>
      <c r="X452" s="182"/>
      <c r="Y452" s="182" t="s">
        <v>413</v>
      </c>
      <c r="Z452" s="183"/>
      <c r="AA452" s="184"/>
      <c r="AB452" s="184"/>
      <c r="AC452" s="183"/>
      <c r="AD452" s="184"/>
      <c r="AE452" s="185"/>
      <c r="AF452" s="184"/>
      <c r="AG452" s="184"/>
      <c r="AH452" s="182"/>
      <c r="AI452" s="248" t="s">
        <v>1802</v>
      </c>
      <c r="AJ452" s="200">
        <v>100</v>
      </c>
      <c r="AK452" s="251">
        <v>100</v>
      </c>
      <c r="AL452" s="249" t="s">
        <v>1396</v>
      </c>
      <c r="AM452" s="199">
        <v>0</v>
      </c>
      <c r="AN452" s="198" t="str">
        <f t="shared" si="34"/>
        <v xml:space="preserve">Felicitaciones </v>
      </c>
      <c r="AO452" s="201">
        <f t="shared" ca="1" si="35"/>
        <v>43700</v>
      </c>
      <c r="AP452" s="186"/>
      <c r="AQ452" s="250" t="s">
        <v>1219</v>
      </c>
    </row>
    <row r="453" spans="1:43" ht="45" x14ac:dyDescent="0.25">
      <c r="A453" s="151" t="e">
        <f t="shared" si="36"/>
        <v>#REF!</v>
      </c>
      <c r="B453" s="150" t="s">
        <v>391</v>
      </c>
      <c r="C453" s="150" t="s">
        <v>419</v>
      </c>
      <c r="D453" s="188" t="str">
        <f>IF(ISERROR(VLOOKUP(C453,Base!$C$2:$C$34,1,FALSE)),"error",LOOKUP(C453,Base!$C$2:$C$34,Base!$D$2:$D$34))</f>
        <v>Direccionamiento estratégico y planeación / Evaluación de Resultados</v>
      </c>
      <c r="E453" s="188" t="str">
        <f>IF(ISERROR(VLOOKUP(C453,Base!$C$2:$C$34,1,FALSE)),"error",LOOKUP(C453,Base!$C$2:$C$34,Base!$E$2:$E$34))</f>
        <v>Planeación Institucional /Racionalización de trámites /Seguimiento y evaluación del desempeño institucional</v>
      </c>
      <c r="F453" s="188" t="str">
        <f>IF(ISERROR(VLOOKUP(C453,Base!$C$2:$C$34,1,FALSE)),"error",LOOKUP(C453,Base!$C$2:$C$34,Base!$F$2:$F$34))</f>
        <v>Plan Anticorrupción y de Atención al Ciudadano</v>
      </c>
      <c r="G453" s="188" t="str">
        <f>IF(ISERROR(VLOOKUP(C453,Base!$C$2:$C$34,1,FALSE)),"error",LOOKUP(C453,Base!$C$2:$C$34,Base!$G$2:$G$34))</f>
        <v>IG-Consolidación del direccionamiento institucional</v>
      </c>
      <c r="H453" s="188" t="str">
        <f>IF(ISERROR(VLOOKUP(C453,Base!$C$2:$C$34,1,FALSE)),"error",LOOKUP(C453,Base!$C$2:$C$34,Base!$H$2:$H$34))</f>
        <v>Fortalecer la gobernanza y gobernabilidad de la Institución, orientando los procesos de gestión hacia el incremento de las capacidades institucionales y la consolidación del clima organizacional</v>
      </c>
      <c r="I453" s="150" t="s">
        <v>209</v>
      </c>
      <c r="J453" s="75" t="s">
        <v>298</v>
      </c>
      <c r="K453" s="150" t="s">
        <v>70</v>
      </c>
      <c r="L453" s="243" t="s">
        <v>932</v>
      </c>
      <c r="M453" s="182" t="s">
        <v>580</v>
      </c>
      <c r="N453" s="182" t="s">
        <v>579</v>
      </c>
      <c r="O453" s="182" t="s">
        <v>581</v>
      </c>
      <c r="P453" s="182" t="s">
        <v>602</v>
      </c>
      <c r="Q453" s="182" t="s">
        <v>583</v>
      </c>
      <c r="R453" s="182" t="s">
        <v>581</v>
      </c>
      <c r="S453" s="182"/>
      <c r="T453" s="182"/>
      <c r="U453" s="245" t="s">
        <v>933</v>
      </c>
      <c r="V453" s="77" t="s">
        <v>135</v>
      </c>
      <c r="W453" s="246">
        <v>1</v>
      </c>
      <c r="X453" s="182"/>
      <c r="Y453" s="182" t="s">
        <v>422</v>
      </c>
      <c r="Z453" s="183"/>
      <c r="AA453" s="184"/>
      <c r="AB453" s="184"/>
      <c r="AC453" s="183"/>
      <c r="AD453" s="184"/>
      <c r="AE453" s="185"/>
      <c r="AF453" s="184"/>
      <c r="AG453" s="184"/>
      <c r="AH453" s="182"/>
      <c r="AI453" s="248" t="s">
        <v>1803</v>
      </c>
      <c r="AJ453" s="200">
        <v>100</v>
      </c>
      <c r="AK453" s="251">
        <v>100</v>
      </c>
      <c r="AL453" s="249" t="s">
        <v>1396</v>
      </c>
      <c r="AM453" s="199">
        <v>0</v>
      </c>
      <c r="AN453" s="198" t="str">
        <f t="shared" si="34"/>
        <v xml:space="preserve">Felicitaciones </v>
      </c>
      <c r="AO453" s="201">
        <f t="shared" ca="1" si="35"/>
        <v>43700</v>
      </c>
      <c r="AP453" s="186"/>
      <c r="AQ453" s="250" t="s">
        <v>1219</v>
      </c>
    </row>
    <row r="454" spans="1:43" ht="67.5" x14ac:dyDescent="0.25">
      <c r="A454" s="151" t="e">
        <f t="shared" si="36"/>
        <v>#REF!</v>
      </c>
      <c r="B454" s="150" t="s">
        <v>391</v>
      </c>
      <c r="C454" s="150" t="s">
        <v>419</v>
      </c>
      <c r="D454" s="188" t="str">
        <f>IF(ISERROR(VLOOKUP(C454,Base!$C$2:$C$34,1,FALSE)),"error",LOOKUP(C454,Base!$C$2:$C$34,Base!$D$2:$D$34))</f>
        <v>Direccionamiento estratégico y planeación / Evaluación de Resultados</v>
      </c>
      <c r="E454" s="188" t="str">
        <f>IF(ISERROR(VLOOKUP(C454,Base!$C$2:$C$34,1,FALSE)),"error",LOOKUP(C454,Base!$C$2:$C$34,Base!$E$2:$E$34))</f>
        <v>Planeación Institucional /Racionalización de trámites /Seguimiento y evaluación del desempeño institucional</v>
      </c>
      <c r="F454" s="188" t="str">
        <f>IF(ISERROR(VLOOKUP(C454,Base!$C$2:$C$34,1,FALSE)),"error",LOOKUP(C454,Base!$C$2:$C$34,Base!$F$2:$F$34))</f>
        <v>Plan Anticorrupción y de Atención al Ciudadano</v>
      </c>
      <c r="G454" s="188" t="str">
        <f>IF(ISERROR(VLOOKUP(C454,Base!$C$2:$C$34,1,FALSE)),"error",LOOKUP(C454,Base!$C$2:$C$34,Base!$G$2:$G$34))</f>
        <v>IG-Consolidación del direccionamiento institucional</v>
      </c>
      <c r="H454" s="188" t="str">
        <f>IF(ISERROR(VLOOKUP(C454,Base!$C$2:$C$34,1,FALSE)),"error",LOOKUP(C454,Base!$C$2:$C$34,Base!$H$2:$H$34))</f>
        <v>Fortalecer la gobernanza y gobernabilidad de la Institución, orientando los procesos de gestión hacia el incremento de las capacidades institucionales y la consolidación del clima organizacional</v>
      </c>
      <c r="I454" s="150" t="s">
        <v>209</v>
      </c>
      <c r="J454" s="75" t="s">
        <v>298</v>
      </c>
      <c r="K454" s="150" t="s">
        <v>70</v>
      </c>
      <c r="L454" s="243" t="s">
        <v>934</v>
      </c>
      <c r="M454" s="182" t="s">
        <v>580</v>
      </c>
      <c r="N454" s="182" t="s">
        <v>579</v>
      </c>
      <c r="O454" s="182" t="s">
        <v>581</v>
      </c>
      <c r="P454" s="182" t="s">
        <v>602</v>
      </c>
      <c r="Q454" s="182" t="s">
        <v>583</v>
      </c>
      <c r="R454" s="182" t="s">
        <v>581</v>
      </c>
      <c r="S454" s="182"/>
      <c r="T454" s="182"/>
      <c r="U454" s="245" t="s">
        <v>935</v>
      </c>
      <c r="V454" s="77" t="s">
        <v>382</v>
      </c>
      <c r="W454" s="246">
        <v>1</v>
      </c>
      <c r="X454" s="182"/>
      <c r="Y454" s="182" t="s">
        <v>413</v>
      </c>
      <c r="Z454" s="183"/>
      <c r="AA454" s="184"/>
      <c r="AB454" s="184"/>
      <c r="AC454" s="183"/>
      <c r="AD454" s="184"/>
      <c r="AE454" s="185"/>
      <c r="AF454" s="184"/>
      <c r="AG454" s="184"/>
      <c r="AH454" s="182"/>
      <c r="AI454" s="247" t="s">
        <v>1804</v>
      </c>
      <c r="AJ454" s="200">
        <v>100</v>
      </c>
      <c r="AK454" s="251">
        <v>100</v>
      </c>
      <c r="AL454" s="249" t="s">
        <v>1396</v>
      </c>
      <c r="AM454" s="199">
        <v>0</v>
      </c>
      <c r="AN454" s="198" t="str">
        <f t="shared" si="34"/>
        <v xml:space="preserve">Felicitaciones </v>
      </c>
      <c r="AO454" s="201">
        <f t="shared" ca="1" si="35"/>
        <v>43700</v>
      </c>
      <c r="AP454" s="186"/>
      <c r="AQ454" s="250" t="s">
        <v>1219</v>
      </c>
    </row>
    <row r="455" spans="1:43" ht="67.5" x14ac:dyDescent="0.25">
      <c r="A455" s="151" t="e">
        <f t="shared" si="36"/>
        <v>#REF!</v>
      </c>
      <c r="B455" s="150" t="s">
        <v>391</v>
      </c>
      <c r="C455" s="150" t="s">
        <v>419</v>
      </c>
      <c r="D455" s="188" t="str">
        <f>IF(ISERROR(VLOOKUP(C455,Base!$C$2:$C$34,1,FALSE)),"error",LOOKUP(C455,Base!$C$2:$C$34,Base!$D$2:$D$34))</f>
        <v>Direccionamiento estratégico y planeación / Evaluación de Resultados</v>
      </c>
      <c r="E455" s="188" t="str">
        <f>IF(ISERROR(VLOOKUP(C455,Base!$C$2:$C$34,1,FALSE)),"error",LOOKUP(C455,Base!$C$2:$C$34,Base!$E$2:$E$34))</f>
        <v>Planeación Institucional /Racionalización de trámites /Seguimiento y evaluación del desempeño institucional</v>
      </c>
      <c r="F455" s="188" t="str">
        <f>IF(ISERROR(VLOOKUP(C455,Base!$C$2:$C$34,1,FALSE)),"error",LOOKUP(C455,Base!$C$2:$C$34,Base!$F$2:$F$34))</f>
        <v>Plan Anticorrupción y de Atención al Ciudadano</v>
      </c>
      <c r="G455" s="188" t="str">
        <f>IF(ISERROR(VLOOKUP(C455,Base!$C$2:$C$34,1,FALSE)),"error",LOOKUP(C455,Base!$C$2:$C$34,Base!$G$2:$G$34))</f>
        <v>IG-Consolidación del direccionamiento institucional</v>
      </c>
      <c r="H455" s="188" t="str">
        <f>IF(ISERROR(VLOOKUP(C455,Base!$C$2:$C$34,1,FALSE)),"error",LOOKUP(C455,Base!$C$2:$C$34,Base!$H$2:$H$34))</f>
        <v>Fortalecer la gobernanza y gobernabilidad de la Institución, orientando los procesos de gestión hacia el incremento de las capacidades institucionales y la consolidación del clima organizacional</v>
      </c>
      <c r="I455" s="150" t="s">
        <v>209</v>
      </c>
      <c r="J455" s="75" t="s">
        <v>298</v>
      </c>
      <c r="K455" s="150" t="s">
        <v>70</v>
      </c>
      <c r="L455" s="243" t="s">
        <v>936</v>
      </c>
      <c r="M455" s="182" t="s">
        <v>580</v>
      </c>
      <c r="N455" s="182" t="s">
        <v>579</v>
      </c>
      <c r="O455" s="182" t="s">
        <v>581</v>
      </c>
      <c r="P455" s="182" t="s">
        <v>602</v>
      </c>
      <c r="Q455" s="182" t="s">
        <v>583</v>
      </c>
      <c r="R455" s="182" t="s">
        <v>581</v>
      </c>
      <c r="S455" s="182"/>
      <c r="T455" s="182"/>
      <c r="U455" s="245" t="s">
        <v>935</v>
      </c>
      <c r="V455" s="77" t="s">
        <v>382</v>
      </c>
      <c r="W455" s="246">
        <v>1</v>
      </c>
      <c r="X455" s="182"/>
      <c r="Y455" s="182" t="s">
        <v>413</v>
      </c>
      <c r="Z455" s="183"/>
      <c r="AA455" s="184"/>
      <c r="AB455" s="184"/>
      <c r="AC455" s="183"/>
      <c r="AD455" s="184"/>
      <c r="AE455" s="185"/>
      <c r="AF455" s="184"/>
      <c r="AG455" s="184"/>
      <c r="AH455" s="182"/>
      <c r="AI455" s="247" t="s">
        <v>1804</v>
      </c>
      <c r="AJ455" s="200">
        <v>100</v>
      </c>
      <c r="AK455" s="251">
        <v>100</v>
      </c>
      <c r="AL455" s="249" t="s">
        <v>1396</v>
      </c>
      <c r="AM455" s="199">
        <v>0</v>
      </c>
      <c r="AN455" s="198" t="str">
        <f t="shared" si="34"/>
        <v xml:space="preserve">Felicitaciones </v>
      </c>
      <c r="AO455" s="201">
        <f t="shared" ca="1" si="35"/>
        <v>43700</v>
      </c>
      <c r="AP455" s="186"/>
      <c r="AQ455" s="250" t="s">
        <v>1219</v>
      </c>
    </row>
    <row r="456" spans="1:43" ht="67.5" x14ac:dyDescent="0.25">
      <c r="A456" s="151" t="e">
        <f t="shared" si="36"/>
        <v>#REF!</v>
      </c>
      <c r="B456" s="150" t="s">
        <v>391</v>
      </c>
      <c r="C456" s="150" t="s">
        <v>419</v>
      </c>
      <c r="D456" s="188" t="str">
        <f>IF(ISERROR(VLOOKUP(C456,Base!$C$2:$C$34,1,FALSE)),"error",LOOKUP(C456,Base!$C$2:$C$34,Base!$D$2:$D$34))</f>
        <v>Direccionamiento estratégico y planeación / Evaluación de Resultados</v>
      </c>
      <c r="E456" s="188" t="str">
        <f>IF(ISERROR(VLOOKUP(C456,Base!$C$2:$C$34,1,FALSE)),"error",LOOKUP(C456,Base!$C$2:$C$34,Base!$E$2:$E$34))</f>
        <v>Planeación Institucional /Racionalización de trámites /Seguimiento y evaluación del desempeño institucional</v>
      </c>
      <c r="F456" s="188" t="str">
        <f>IF(ISERROR(VLOOKUP(C456,Base!$C$2:$C$34,1,FALSE)),"error",LOOKUP(C456,Base!$C$2:$C$34,Base!$F$2:$F$34))</f>
        <v>Plan Anticorrupción y de Atención al Ciudadano</v>
      </c>
      <c r="G456" s="188" t="str">
        <f>IF(ISERROR(VLOOKUP(C456,Base!$C$2:$C$34,1,FALSE)),"error",LOOKUP(C456,Base!$C$2:$C$34,Base!$G$2:$G$34))</f>
        <v>IG-Consolidación del direccionamiento institucional</v>
      </c>
      <c r="H456" s="188" t="str">
        <f>IF(ISERROR(VLOOKUP(C456,Base!$C$2:$C$34,1,FALSE)),"error",LOOKUP(C456,Base!$C$2:$C$34,Base!$H$2:$H$34))</f>
        <v>Fortalecer la gobernanza y gobernabilidad de la Institución, orientando los procesos de gestión hacia el incremento de las capacidades institucionales y la consolidación del clima organizacional</v>
      </c>
      <c r="I456" s="150" t="s">
        <v>209</v>
      </c>
      <c r="J456" s="75" t="s">
        <v>298</v>
      </c>
      <c r="K456" s="150" t="s">
        <v>70</v>
      </c>
      <c r="L456" s="243" t="s">
        <v>937</v>
      </c>
      <c r="M456" s="182" t="s">
        <v>580</v>
      </c>
      <c r="N456" s="182" t="s">
        <v>579</v>
      </c>
      <c r="O456" s="182" t="s">
        <v>581</v>
      </c>
      <c r="P456" s="182" t="s">
        <v>602</v>
      </c>
      <c r="Q456" s="182" t="s">
        <v>583</v>
      </c>
      <c r="R456" s="182" t="s">
        <v>581</v>
      </c>
      <c r="S456" s="182"/>
      <c r="T456" s="182"/>
      <c r="U456" s="245" t="s">
        <v>935</v>
      </c>
      <c r="V456" s="77" t="s">
        <v>382</v>
      </c>
      <c r="W456" s="246">
        <v>1</v>
      </c>
      <c r="X456" s="182"/>
      <c r="Y456" s="182" t="s">
        <v>413</v>
      </c>
      <c r="Z456" s="183"/>
      <c r="AA456" s="184"/>
      <c r="AB456" s="184"/>
      <c r="AC456" s="183"/>
      <c r="AD456" s="184"/>
      <c r="AE456" s="185"/>
      <c r="AF456" s="184"/>
      <c r="AG456" s="184"/>
      <c r="AH456" s="182"/>
      <c r="AI456" s="247" t="s">
        <v>1804</v>
      </c>
      <c r="AJ456" s="200">
        <v>100</v>
      </c>
      <c r="AK456" s="251">
        <v>100</v>
      </c>
      <c r="AL456" s="249" t="s">
        <v>1396</v>
      </c>
      <c r="AM456" s="199">
        <v>0</v>
      </c>
      <c r="AN456" s="198" t="str">
        <f t="shared" si="34"/>
        <v xml:space="preserve">Felicitaciones </v>
      </c>
      <c r="AO456" s="201">
        <f t="shared" ca="1" si="35"/>
        <v>43700</v>
      </c>
      <c r="AP456" s="186"/>
      <c r="AQ456" s="250" t="s">
        <v>1219</v>
      </c>
    </row>
    <row r="457" spans="1:43" ht="45" x14ac:dyDescent="0.25">
      <c r="A457" s="151" t="e">
        <f t="shared" si="36"/>
        <v>#REF!</v>
      </c>
      <c r="B457" s="150" t="s">
        <v>391</v>
      </c>
      <c r="C457" s="150" t="s">
        <v>419</v>
      </c>
      <c r="D457" s="188" t="str">
        <f>IF(ISERROR(VLOOKUP(C457,Base!$C$2:$C$34,1,FALSE)),"error",LOOKUP(C457,Base!$C$2:$C$34,Base!$D$2:$D$34))</f>
        <v>Direccionamiento estratégico y planeación / Evaluación de Resultados</v>
      </c>
      <c r="E457" s="188" t="str">
        <f>IF(ISERROR(VLOOKUP(C457,Base!$C$2:$C$34,1,FALSE)),"error",LOOKUP(C457,Base!$C$2:$C$34,Base!$E$2:$E$34))</f>
        <v>Planeación Institucional /Racionalización de trámites /Seguimiento y evaluación del desempeño institucional</v>
      </c>
      <c r="F457" s="188" t="str">
        <f>IF(ISERROR(VLOOKUP(C457,Base!$C$2:$C$34,1,FALSE)),"error",LOOKUP(C457,Base!$C$2:$C$34,Base!$F$2:$F$34))</f>
        <v>Plan Anticorrupción y de Atención al Ciudadano</v>
      </c>
      <c r="G457" s="188" t="str">
        <f>IF(ISERROR(VLOOKUP(C457,Base!$C$2:$C$34,1,FALSE)),"error",LOOKUP(C457,Base!$C$2:$C$34,Base!$G$2:$G$34))</f>
        <v>IG-Consolidación del direccionamiento institucional</v>
      </c>
      <c r="H457" s="188" t="str">
        <f>IF(ISERROR(VLOOKUP(C457,Base!$C$2:$C$34,1,FALSE)),"error",LOOKUP(C457,Base!$C$2:$C$34,Base!$H$2:$H$34))</f>
        <v>Fortalecer la gobernanza y gobernabilidad de la Institución, orientando los procesos de gestión hacia el incremento de las capacidades institucionales y la consolidación del clima organizacional</v>
      </c>
      <c r="I457" s="150" t="s">
        <v>209</v>
      </c>
      <c r="J457" s="75" t="s">
        <v>298</v>
      </c>
      <c r="K457" s="150" t="s">
        <v>70</v>
      </c>
      <c r="L457" s="244" t="s">
        <v>938</v>
      </c>
      <c r="M457" s="182" t="s">
        <v>580</v>
      </c>
      <c r="N457" s="182" t="s">
        <v>579</v>
      </c>
      <c r="O457" s="182" t="s">
        <v>581</v>
      </c>
      <c r="P457" s="182" t="s">
        <v>602</v>
      </c>
      <c r="Q457" s="182" t="s">
        <v>583</v>
      </c>
      <c r="R457" s="182" t="s">
        <v>581</v>
      </c>
      <c r="S457" s="182"/>
      <c r="T457" s="182"/>
      <c r="U457" s="245" t="s">
        <v>939</v>
      </c>
      <c r="V457" s="77" t="s">
        <v>382</v>
      </c>
      <c r="W457" s="246">
        <v>1</v>
      </c>
      <c r="X457" s="182"/>
      <c r="Y457" s="182" t="s">
        <v>413</v>
      </c>
      <c r="Z457" s="183"/>
      <c r="AA457" s="184"/>
      <c r="AB457" s="184"/>
      <c r="AC457" s="183"/>
      <c r="AD457" s="184"/>
      <c r="AE457" s="185"/>
      <c r="AF457" s="184"/>
      <c r="AG457" s="184"/>
      <c r="AH457" s="182"/>
      <c r="AI457" s="248" t="s">
        <v>1805</v>
      </c>
      <c r="AJ457" s="200">
        <v>50</v>
      </c>
      <c r="AK457" s="251">
        <v>50</v>
      </c>
      <c r="AL457" s="249" t="s">
        <v>1396</v>
      </c>
      <c r="AM457" s="199">
        <v>0</v>
      </c>
      <c r="AN457" s="198" t="str">
        <f t="shared" si="34"/>
        <v xml:space="preserve">Felicitaciones </v>
      </c>
      <c r="AO457" s="201">
        <f t="shared" ca="1" si="35"/>
        <v>43700</v>
      </c>
      <c r="AP457" s="186"/>
      <c r="AQ457" s="250" t="s">
        <v>1219</v>
      </c>
    </row>
    <row r="458" spans="1:43" ht="45" x14ac:dyDescent="0.25">
      <c r="A458" s="151" t="e">
        <f t="shared" si="36"/>
        <v>#REF!</v>
      </c>
      <c r="B458" s="150" t="s">
        <v>391</v>
      </c>
      <c r="C458" s="150" t="s">
        <v>419</v>
      </c>
      <c r="D458" s="188" t="str">
        <f>IF(ISERROR(VLOOKUP(C458,Base!$C$2:$C$34,1,FALSE)),"error",LOOKUP(C458,Base!$C$2:$C$34,Base!$D$2:$D$34))</f>
        <v>Direccionamiento estratégico y planeación / Evaluación de Resultados</v>
      </c>
      <c r="E458" s="188" t="str">
        <f>IF(ISERROR(VLOOKUP(C458,Base!$C$2:$C$34,1,FALSE)),"error",LOOKUP(C458,Base!$C$2:$C$34,Base!$E$2:$E$34))</f>
        <v>Planeación Institucional /Racionalización de trámites /Seguimiento y evaluación del desempeño institucional</v>
      </c>
      <c r="F458" s="188" t="str">
        <f>IF(ISERROR(VLOOKUP(C458,Base!$C$2:$C$34,1,FALSE)),"error",LOOKUP(C458,Base!$C$2:$C$34,Base!$F$2:$F$34))</f>
        <v>Plan Anticorrupción y de Atención al Ciudadano</v>
      </c>
      <c r="G458" s="188" t="str">
        <f>IF(ISERROR(VLOOKUP(C458,Base!$C$2:$C$34,1,FALSE)),"error",LOOKUP(C458,Base!$C$2:$C$34,Base!$G$2:$G$34))</f>
        <v>IG-Consolidación del direccionamiento institucional</v>
      </c>
      <c r="H458" s="188" t="str">
        <f>IF(ISERROR(VLOOKUP(C458,Base!$C$2:$C$34,1,FALSE)),"error",LOOKUP(C458,Base!$C$2:$C$34,Base!$H$2:$H$34))</f>
        <v>Fortalecer la gobernanza y gobernabilidad de la Institución, orientando los procesos de gestión hacia el incremento de las capacidades institucionales y la consolidación del clima organizacional</v>
      </c>
      <c r="I458" s="150" t="s">
        <v>209</v>
      </c>
      <c r="J458" s="75" t="s">
        <v>298</v>
      </c>
      <c r="K458" s="150" t="s">
        <v>70</v>
      </c>
      <c r="L458" s="243" t="s">
        <v>940</v>
      </c>
      <c r="M458" s="182" t="s">
        <v>580</v>
      </c>
      <c r="N458" s="182" t="s">
        <v>579</v>
      </c>
      <c r="O458" s="182" t="s">
        <v>581</v>
      </c>
      <c r="P458" s="182" t="s">
        <v>602</v>
      </c>
      <c r="Q458" s="182" t="s">
        <v>583</v>
      </c>
      <c r="R458" s="182" t="s">
        <v>581</v>
      </c>
      <c r="S458" s="182"/>
      <c r="T458" s="182"/>
      <c r="U458" s="245" t="s">
        <v>941</v>
      </c>
      <c r="V458" s="77" t="s">
        <v>382</v>
      </c>
      <c r="W458" s="246">
        <v>1</v>
      </c>
      <c r="X458" s="182"/>
      <c r="Y458" s="182" t="s">
        <v>431</v>
      </c>
      <c r="Z458" s="183"/>
      <c r="AA458" s="184"/>
      <c r="AB458" s="184"/>
      <c r="AC458" s="183"/>
      <c r="AD458" s="184"/>
      <c r="AE458" s="185"/>
      <c r="AF458" s="184"/>
      <c r="AG458" s="184"/>
      <c r="AH458" s="182"/>
      <c r="AI458" s="247" t="s">
        <v>1806</v>
      </c>
      <c r="AJ458" s="200">
        <v>100</v>
      </c>
      <c r="AK458" s="251">
        <v>100</v>
      </c>
      <c r="AL458" s="249" t="s">
        <v>1396</v>
      </c>
      <c r="AM458" s="199">
        <v>0</v>
      </c>
      <c r="AN458" s="198" t="str">
        <f t="shared" si="34"/>
        <v xml:space="preserve">Felicitaciones </v>
      </c>
      <c r="AO458" s="201">
        <f t="shared" ca="1" si="35"/>
        <v>43700</v>
      </c>
      <c r="AP458" s="186"/>
      <c r="AQ458" s="250" t="s">
        <v>1219</v>
      </c>
    </row>
    <row r="459" spans="1:43" ht="45" x14ac:dyDescent="0.25">
      <c r="A459" s="151" t="e">
        <f t="shared" si="36"/>
        <v>#REF!</v>
      </c>
      <c r="B459" s="150" t="s">
        <v>391</v>
      </c>
      <c r="C459" s="150" t="s">
        <v>419</v>
      </c>
      <c r="D459" s="188" t="str">
        <f>IF(ISERROR(VLOOKUP(C459,Base!$C$2:$C$34,1,FALSE)),"error",LOOKUP(C459,Base!$C$2:$C$34,Base!$D$2:$D$34))</f>
        <v>Direccionamiento estratégico y planeación / Evaluación de Resultados</v>
      </c>
      <c r="E459" s="188" t="str">
        <f>IF(ISERROR(VLOOKUP(C459,Base!$C$2:$C$34,1,FALSE)),"error",LOOKUP(C459,Base!$C$2:$C$34,Base!$E$2:$E$34))</f>
        <v>Planeación Institucional /Racionalización de trámites /Seguimiento y evaluación del desempeño institucional</v>
      </c>
      <c r="F459" s="188" t="str">
        <f>IF(ISERROR(VLOOKUP(C459,Base!$C$2:$C$34,1,FALSE)),"error",LOOKUP(C459,Base!$C$2:$C$34,Base!$F$2:$F$34))</f>
        <v>Plan Anticorrupción y de Atención al Ciudadano</v>
      </c>
      <c r="G459" s="188" t="str">
        <f>IF(ISERROR(VLOOKUP(C459,Base!$C$2:$C$34,1,FALSE)),"error",LOOKUP(C459,Base!$C$2:$C$34,Base!$G$2:$G$34))</f>
        <v>IG-Consolidación del direccionamiento institucional</v>
      </c>
      <c r="H459" s="188" t="str">
        <f>IF(ISERROR(VLOOKUP(C459,Base!$C$2:$C$34,1,FALSE)),"error",LOOKUP(C459,Base!$C$2:$C$34,Base!$H$2:$H$34))</f>
        <v>Fortalecer la gobernanza y gobernabilidad de la Institución, orientando los procesos de gestión hacia el incremento de las capacidades institucionales y la consolidación del clima organizacional</v>
      </c>
      <c r="I459" s="150" t="s">
        <v>209</v>
      </c>
      <c r="J459" s="75" t="s">
        <v>298</v>
      </c>
      <c r="K459" s="150" t="s">
        <v>70</v>
      </c>
      <c r="L459" s="243" t="s">
        <v>942</v>
      </c>
      <c r="M459" s="182" t="s">
        <v>580</v>
      </c>
      <c r="N459" s="182" t="s">
        <v>579</v>
      </c>
      <c r="O459" s="182" t="s">
        <v>581</v>
      </c>
      <c r="P459" s="182" t="s">
        <v>602</v>
      </c>
      <c r="Q459" s="182" t="s">
        <v>583</v>
      </c>
      <c r="R459" s="182" t="s">
        <v>581</v>
      </c>
      <c r="S459" s="182"/>
      <c r="T459" s="182"/>
      <c r="U459" s="245" t="s">
        <v>943</v>
      </c>
      <c r="V459" s="77" t="s">
        <v>135</v>
      </c>
      <c r="W459" s="246">
        <v>100</v>
      </c>
      <c r="X459" s="182"/>
      <c r="Y459" s="182" t="s">
        <v>431</v>
      </c>
      <c r="Z459" s="183"/>
      <c r="AA459" s="184"/>
      <c r="AB459" s="184"/>
      <c r="AC459" s="183"/>
      <c r="AD459" s="184"/>
      <c r="AE459" s="185"/>
      <c r="AF459" s="184"/>
      <c r="AG459" s="184"/>
      <c r="AH459" s="182"/>
      <c r="AI459" s="248" t="s">
        <v>1807</v>
      </c>
      <c r="AJ459" s="200">
        <v>100</v>
      </c>
      <c r="AK459" s="251">
        <v>30</v>
      </c>
      <c r="AL459" s="249" t="s">
        <v>1396</v>
      </c>
      <c r="AM459" s="199">
        <v>0</v>
      </c>
      <c r="AN459" s="198" t="str">
        <f t="shared" si="34"/>
        <v xml:space="preserve">Felicitaciones </v>
      </c>
      <c r="AO459" s="201">
        <f t="shared" ca="1" si="35"/>
        <v>43700</v>
      </c>
      <c r="AP459" s="186"/>
      <c r="AQ459" s="250" t="s">
        <v>1219</v>
      </c>
    </row>
    <row r="460" spans="1:43" ht="45" x14ac:dyDescent="0.25">
      <c r="A460" s="151" t="e">
        <f t="shared" si="36"/>
        <v>#REF!</v>
      </c>
      <c r="B460" s="150" t="s">
        <v>391</v>
      </c>
      <c r="C460" s="150" t="s">
        <v>419</v>
      </c>
      <c r="D460" s="188" t="str">
        <f>IF(ISERROR(VLOOKUP(C460,Base!$C$2:$C$34,1,FALSE)),"error",LOOKUP(C460,Base!$C$2:$C$34,Base!$D$2:$D$34))</f>
        <v>Direccionamiento estratégico y planeación / Evaluación de Resultados</v>
      </c>
      <c r="E460" s="188" t="str">
        <f>IF(ISERROR(VLOOKUP(C460,Base!$C$2:$C$34,1,FALSE)),"error",LOOKUP(C460,Base!$C$2:$C$34,Base!$E$2:$E$34))</f>
        <v>Planeación Institucional /Racionalización de trámites /Seguimiento y evaluación del desempeño institucional</v>
      </c>
      <c r="F460" s="188" t="str">
        <f>IF(ISERROR(VLOOKUP(C460,Base!$C$2:$C$34,1,FALSE)),"error",LOOKUP(C460,Base!$C$2:$C$34,Base!$F$2:$F$34))</f>
        <v>Plan Anticorrupción y de Atención al Ciudadano</v>
      </c>
      <c r="G460" s="188" t="str">
        <f>IF(ISERROR(VLOOKUP(C460,Base!$C$2:$C$34,1,FALSE)),"error",LOOKUP(C460,Base!$C$2:$C$34,Base!$G$2:$G$34))</f>
        <v>IG-Consolidación del direccionamiento institucional</v>
      </c>
      <c r="H460" s="188" t="str">
        <f>IF(ISERROR(VLOOKUP(C460,Base!$C$2:$C$34,1,FALSE)),"error",LOOKUP(C460,Base!$C$2:$C$34,Base!$H$2:$H$34))</f>
        <v>Fortalecer la gobernanza y gobernabilidad de la Institución, orientando los procesos de gestión hacia el incremento de las capacidades institucionales y la consolidación del clima organizacional</v>
      </c>
      <c r="I460" s="150" t="s">
        <v>209</v>
      </c>
      <c r="J460" s="75" t="s">
        <v>298</v>
      </c>
      <c r="K460" s="150" t="s">
        <v>70</v>
      </c>
      <c r="L460" s="243" t="s">
        <v>944</v>
      </c>
      <c r="M460" s="182" t="s">
        <v>580</v>
      </c>
      <c r="N460" s="182" t="s">
        <v>579</v>
      </c>
      <c r="O460" s="182" t="s">
        <v>581</v>
      </c>
      <c r="P460" s="182" t="s">
        <v>602</v>
      </c>
      <c r="Q460" s="182" t="s">
        <v>583</v>
      </c>
      <c r="R460" s="182" t="s">
        <v>581</v>
      </c>
      <c r="S460" s="182"/>
      <c r="T460" s="182"/>
      <c r="U460" s="245" t="s">
        <v>945</v>
      </c>
      <c r="V460" s="77" t="s">
        <v>135</v>
      </c>
      <c r="W460" s="246">
        <v>100</v>
      </c>
      <c r="X460" s="182"/>
      <c r="Y460" s="182" t="s">
        <v>422</v>
      </c>
      <c r="Z460" s="183"/>
      <c r="AA460" s="184"/>
      <c r="AB460" s="184"/>
      <c r="AC460" s="183"/>
      <c r="AD460" s="184"/>
      <c r="AE460" s="185"/>
      <c r="AF460" s="184"/>
      <c r="AG460" s="184"/>
      <c r="AH460" s="182"/>
      <c r="AI460" s="247" t="s">
        <v>1808</v>
      </c>
      <c r="AJ460" s="200">
        <v>100</v>
      </c>
      <c r="AK460" s="251">
        <v>100</v>
      </c>
      <c r="AL460" s="249" t="s">
        <v>1396</v>
      </c>
      <c r="AM460" s="199">
        <v>0</v>
      </c>
      <c r="AN460" s="198" t="str">
        <f t="shared" si="34"/>
        <v xml:space="preserve">Felicitaciones </v>
      </c>
      <c r="AO460" s="201">
        <f t="shared" ca="1" si="35"/>
        <v>43700</v>
      </c>
      <c r="AP460" s="186"/>
      <c r="AQ460" s="250" t="s">
        <v>1219</v>
      </c>
    </row>
    <row r="461" spans="1:43" ht="56.25" x14ac:dyDescent="0.25">
      <c r="A461" s="151" t="e">
        <f t="shared" si="36"/>
        <v>#REF!</v>
      </c>
      <c r="B461" s="150" t="s">
        <v>391</v>
      </c>
      <c r="C461" s="150" t="s">
        <v>419</v>
      </c>
      <c r="D461" s="188" t="str">
        <f>IF(ISERROR(VLOOKUP(C461,Base!$C$2:$C$34,1,FALSE)),"error",LOOKUP(C461,Base!$C$2:$C$34,Base!$D$2:$D$34))</f>
        <v>Direccionamiento estratégico y planeación / Evaluación de Resultados</v>
      </c>
      <c r="E461" s="188" t="str">
        <f>IF(ISERROR(VLOOKUP(C461,Base!$C$2:$C$34,1,FALSE)),"error",LOOKUP(C461,Base!$C$2:$C$34,Base!$E$2:$E$34))</f>
        <v>Planeación Institucional /Racionalización de trámites /Seguimiento y evaluación del desempeño institucional</v>
      </c>
      <c r="F461" s="188" t="str">
        <f>IF(ISERROR(VLOOKUP(C461,Base!$C$2:$C$34,1,FALSE)),"error",LOOKUP(C461,Base!$C$2:$C$34,Base!$F$2:$F$34))</f>
        <v>Plan Anticorrupción y de Atención al Ciudadano</v>
      </c>
      <c r="G461" s="188" t="str">
        <f>IF(ISERROR(VLOOKUP(C461,Base!$C$2:$C$34,1,FALSE)),"error",LOOKUP(C461,Base!$C$2:$C$34,Base!$G$2:$G$34))</f>
        <v>IG-Consolidación del direccionamiento institucional</v>
      </c>
      <c r="H461" s="188" t="str">
        <f>IF(ISERROR(VLOOKUP(C461,Base!$C$2:$C$34,1,FALSE)),"error",LOOKUP(C461,Base!$C$2:$C$34,Base!$H$2:$H$34))</f>
        <v>Fortalecer la gobernanza y gobernabilidad de la Institución, orientando los procesos de gestión hacia el incremento de las capacidades institucionales y la consolidación del clima organizacional</v>
      </c>
      <c r="I461" s="150" t="s">
        <v>209</v>
      </c>
      <c r="J461" s="75" t="s">
        <v>298</v>
      </c>
      <c r="K461" s="150" t="s">
        <v>70</v>
      </c>
      <c r="L461" s="243" t="s">
        <v>946</v>
      </c>
      <c r="M461" s="182" t="s">
        <v>580</v>
      </c>
      <c r="N461" s="182" t="s">
        <v>579</v>
      </c>
      <c r="O461" s="182" t="s">
        <v>581</v>
      </c>
      <c r="P461" s="182" t="s">
        <v>602</v>
      </c>
      <c r="Q461" s="182" t="s">
        <v>583</v>
      </c>
      <c r="R461" s="182" t="s">
        <v>581</v>
      </c>
      <c r="S461" s="182"/>
      <c r="T461" s="182"/>
      <c r="U461" s="245" t="s">
        <v>947</v>
      </c>
      <c r="V461" s="77" t="s">
        <v>382</v>
      </c>
      <c r="W461" s="246">
        <v>40</v>
      </c>
      <c r="X461" s="182"/>
      <c r="Y461" s="182" t="s">
        <v>413</v>
      </c>
      <c r="Z461" s="183"/>
      <c r="AA461" s="184"/>
      <c r="AB461" s="184"/>
      <c r="AC461" s="183"/>
      <c r="AD461" s="184"/>
      <c r="AE461" s="185"/>
      <c r="AF461" s="184"/>
      <c r="AG461" s="184"/>
      <c r="AH461" s="182"/>
      <c r="AI461" s="248" t="s">
        <v>1781</v>
      </c>
      <c r="AJ461" s="200">
        <v>100</v>
      </c>
      <c r="AK461" s="251">
        <v>100</v>
      </c>
      <c r="AL461" s="249" t="s">
        <v>1396</v>
      </c>
      <c r="AM461" s="199">
        <v>0</v>
      </c>
      <c r="AN461" s="198" t="str">
        <f t="shared" si="34"/>
        <v xml:space="preserve">Felicitaciones </v>
      </c>
      <c r="AO461" s="201">
        <f t="shared" ca="1" si="35"/>
        <v>43700</v>
      </c>
      <c r="AP461" s="186"/>
      <c r="AQ461" s="250" t="s">
        <v>1219</v>
      </c>
    </row>
    <row r="462" spans="1:43" ht="45" x14ac:dyDescent="0.25">
      <c r="A462" s="151" t="e">
        <f t="shared" si="36"/>
        <v>#REF!</v>
      </c>
      <c r="B462" s="150" t="s">
        <v>391</v>
      </c>
      <c r="C462" s="150" t="s">
        <v>419</v>
      </c>
      <c r="D462" s="188" t="str">
        <f>IF(ISERROR(VLOOKUP(C462,Base!$C$2:$C$34,1,FALSE)),"error",LOOKUP(C462,Base!$C$2:$C$34,Base!$D$2:$D$34))</f>
        <v>Direccionamiento estratégico y planeación / Evaluación de Resultados</v>
      </c>
      <c r="E462" s="188" t="str">
        <f>IF(ISERROR(VLOOKUP(C462,Base!$C$2:$C$34,1,FALSE)),"error",LOOKUP(C462,Base!$C$2:$C$34,Base!$E$2:$E$34))</f>
        <v>Planeación Institucional /Racionalización de trámites /Seguimiento y evaluación del desempeño institucional</v>
      </c>
      <c r="F462" s="188" t="str">
        <f>IF(ISERROR(VLOOKUP(C462,Base!$C$2:$C$34,1,FALSE)),"error",LOOKUP(C462,Base!$C$2:$C$34,Base!$F$2:$F$34))</f>
        <v>Plan Anticorrupción y de Atención al Ciudadano</v>
      </c>
      <c r="G462" s="188" t="str">
        <f>IF(ISERROR(VLOOKUP(C462,Base!$C$2:$C$34,1,FALSE)),"error",LOOKUP(C462,Base!$C$2:$C$34,Base!$G$2:$G$34))</f>
        <v>IG-Consolidación del direccionamiento institucional</v>
      </c>
      <c r="H462" s="188" t="str">
        <f>IF(ISERROR(VLOOKUP(C462,Base!$C$2:$C$34,1,FALSE)),"error",LOOKUP(C462,Base!$C$2:$C$34,Base!$H$2:$H$34))</f>
        <v>Fortalecer la gobernanza y gobernabilidad de la Institución, orientando los procesos de gestión hacia el incremento de las capacidades institucionales y la consolidación del clima organizacional</v>
      </c>
      <c r="I462" s="150" t="s">
        <v>209</v>
      </c>
      <c r="J462" s="75" t="s">
        <v>298</v>
      </c>
      <c r="K462" s="150" t="s">
        <v>70</v>
      </c>
      <c r="L462" s="243" t="s">
        <v>948</v>
      </c>
      <c r="M462" s="182" t="s">
        <v>580</v>
      </c>
      <c r="N462" s="182" t="s">
        <v>579</v>
      </c>
      <c r="O462" s="182" t="s">
        <v>581</v>
      </c>
      <c r="P462" s="182" t="s">
        <v>602</v>
      </c>
      <c r="Q462" s="182" t="s">
        <v>583</v>
      </c>
      <c r="R462" s="182" t="s">
        <v>581</v>
      </c>
      <c r="S462" s="182"/>
      <c r="T462" s="182"/>
      <c r="U462" s="245" t="s">
        <v>949</v>
      </c>
      <c r="V462" s="77" t="s">
        <v>382</v>
      </c>
      <c r="W462" s="246">
        <v>1</v>
      </c>
      <c r="X462" s="182"/>
      <c r="Y462" s="182" t="s">
        <v>413</v>
      </c>
      <c r="Z462" s="183"/>
      <c r="AA462" s="184"/>
      <c r="AB462" s="184"/>
      <c r="AC462" s="183"/>
      <c r="AD462" s="184"/>
      <c r="AE462" s="185"/>
      <c r="AF462" s="184"/>
      <c r="AG462" s="184"/>
      <c r="AH462" s="182"/>
      <c r="AI462" s="247" t="s">
        <v>1809</v>
      </c>
      <c r="AJ462" s="200">
        <v>100</v>
      </c>
      <c r="AK462" s="251">
        <v>100</v>
      </c>
      <c r="AL462" s="249" t="s">
        <v>1396</v>
      </c>
      <c r="AM462" s="199">
        <v>0</v>
      </c>
      <c r="AN462" s="198" t="str">
        <f t="shared" si="34"/>
        <v xml:space="preserve">Felicitaciones </v>
      </c>
      <c r="AO462" s="201">
        <f t="shared" ca="1" si="35"/>
        <v>43700</v>
      </c>
      <c r="AP462" s="186"/>
      <c r="AQ462" s="250" t="s">
        <v>1219</v>
      </c>
    </row>
    <row r="463" spans="1:43" ht="45" x14ac:dyDescent="0.25">
      <c r="A463" s="151" t="e">
        <f t="shared" si="36"/>
        <v>#REF!</v>
      </c>
      <c r="B463" s="150" t="s">
        <v>391</v>
      </c>
      <c r="C463" s="150" t="s">
        <v>419</v>
      </c>
      <c r="D463" s="188" t="str">
        <f>IF(ISERROR(VLOOKUP(C463,Base!$C$2:$C$34,1,FALSE)),"error",LOOKUP(C463,Base!$C$2:$C$34,Base!$D$2:$D$34))</f>
        <v>Direccionamiento estratégico y planeación / Evaluación de Resultados</v>
      </c>
      <c r="E463" s="188" t="str">
        <f>IF(ISERROR(VLOOKUP(C463,Base!$C$2:$C$34,1,FALSE)),"error",LOOKUP(C463,Base!$C$2:$C$34,Base!$E$2:$E$34))</f>
        <v>Planeación Institucional /Racionalización de trámites /Seguimiento y evaluación del desempeño institucional</v>
      </c>
      <c r="F463" s="188" t="str">
        <f>IF(ISERROR(VLOOKUP(C463,Base!$C$2:$C$34,1,FALSE)),"error",LOOKUP(C463,Base!$C$2:$C$34,Base!$F$2:$F$34))</f>
        <v>Plan Anticorrupción y de Atención al Ciudadano</v>
      </c>
      <c r="G463" s="188" t="str">
        <f>IF(ISERROR(VLOOKUP(C463,Base!$C$2:$C$34,1,FALSE)),"error",LOOKUP(C463,Base!$C$2:$C$34,Base!$G$2:$G$34))</f>
        <v>IG-Consolidación del direccionamiento institucional</v>
      </c>
      <c r="H463" s="188" t="str">
        <f>IF(ISERROR(VLOOKUP(C463,Base!$C$2:$C$34,1,FALSE)),"error",LOOKUP(C463,Base!$C$2:$C$34,Base!$H$2:$H$34))</f>
        <v>Fortalecer la gobernanza y gobernabilidad de la Institución, orientando los procesos de gestión hacia el incremento de las capacidades institucionales y la consolidación del clima organizacional</v>
      </c>
      <c r="I463" s="150" t="s">
        <v>209</v>
      </c>
      <c r="J463" s="75" t="s">
        <v>298</v>
      </c>
      <c r="K463" s="150" t="s">
        <v>70</v>
      </c>
      <c r="L463" s="243" t="s">
        <v>950</v>
      </c>
      <c r="M463" s="182" t="s">
        <v>580</v>
      </c>
      <c r="N463" s="182" t="s">
        <v>579</v>
      </c>
      <c r="O463" s="182" t="s">
        <v>581</v>
      </c>
      <c r="P463" s="182" t="s">
        <v>602</v>
      </c>
      <c r="Q463" s="182" t="s">
        <v>583</v>
      </c>
      <c r="R463" s="182" t="s">
        <v>581</v>
      </c>
      <c r="S463" s="182"/>
      <c r="T463" s="182"/>
      <c r="U463" s="245" t="s">
        <v>951</v>
      </c>
      <c r="V463" s="77" t="s">
        <v>382</v>
      </c>
      <c r="W463" s="246">
        <v>1</v>
      </c>
      <c r="X463" s="182"/>
      <c r="Y463" s="182" t="s">
        <v>413</v>
      </c>
      <c r="Z463" s="183"/>
      <c r="AA463" s="184"/>
      <c r="AB463" s="184"/>
      <c r="AC463" s="183"/>
      <c r="AD463" s="184"/>
      <c r="AE463" s="185"/>
      <c r="AF463" s="184"/>
      <c r="AG463" s="184"/>
      <c r="AH463" s="182"/>
      <c r="AI463" s="248" t="s">
        <v>1810</v>
      </c>
      <c r="AJ463" s="200">
        <v>80</v>
      </c>
      <c r="AK463" s="251">
        <v>100</v>
      </c>
      <c r="AL463" s="196" t="s">
        <v>1396</v>
      </c>
      <c r="AM463" s="199">
        <v>15</v>
      </c>
      <c r="AN463" s="198" t="str">
        <f t="shared" si="34"/>
        <v>Retraso Moderado</v>
      </c>
      <c r="AO463" s="201">
        <f t="shared" ca="1" si="35"/>
        <v>43700</v>
      </c>
      <c r="AP463" s="186"/>
      <c r="AQ463" s="199" t="s">
        <v>1218</v>
      </c>
    </row>
    <row r="464" spans="1:43" ht="45" x14ac:dyDescent="0.25">
      <c r="A464" s="151" t="e">
        <f t="shared" si="36"/>
        <v>#REF!</v>
      </c>
      <c r="B464" s="150" t="s">
        <v>391</v>
      </c>
      <c r="C464" s="150" t="s">
        <v>14</v>
      </c>
      <c r="D464" s="188" t="str">
        <f>IF(ISERROR(VLOOKUP(C464,Base!$C$2:$C$34,1,FALSE)),"error",LOOKUP(C464,Base!$C$2:$C$34,Base!$D$2:$D$34))</f>
        <v>Direccionamiento estratégico y planeación</v>
      </c>
      <c r="E464" s="188" t="str">
        <f>IF(ISERROR(VLOOKUP(C464,Base!$C$2:$C$34,1,FALSE)),"error",LOOKUP(C464,Base!$C$2:$C$34,Base!$E$2:$E$34))</f>
        <v>Servicio al ciudadano</v>
      </c>
      <c r="F464" s="188" t="str">
        <f>IF(ISERROR(VLOOKUP(C464,Base!$C$2:$C$34,1,FALSE)),"error",LOOKUP(C464,Base!$C$2:$C$34,Base!$F$2:$F$34))</f>
        <v>Plan de Acción / Plan Institucional de Archivos –PINAR</v>
      </c>
      <c r="G464" s="188" t="str">
        <f>IF(ISERROR(VLOOKUP(C464,Base!$C$2:$C$34,1,FALSE)),"error",LOOKUP(C464,Base!$C$2:$C$34,Base!$G$2:$G$34))</f>
        <v>IG-Consolidación del direccionamiento institucional</v>
      </c>
      <c r="H464" s="188" t="str">
        <f>IF(ISERROR(VLOOKUP(C464,Base!$C$2:$C$34,1,FALSE)),"error",LOOKUP(C464,Base!$C$2:$C$34,Base!$H$2:$H$34))</f>
        <v>Fortalecer la gobernanza y gobernabilidad de la Institución, orientando los procesos de gestión hacia el incremento de las capacidades institucionales y la consolidación del clima organizacional</v>
      </c>
      <c r="I464" s="150" t="s">
        <v>212</v>
      </c>
      <c r="J464" s="75" t="s">
        <v>299</v>
      </c>
      <c r="K464" s="150" t="s">
        <v>74</v>
      </c>
      <c r="L464" s="181" t="s">
        <v>952</v>
      </c>
      <c r="M464" s="182">
        <v>1</v>
      </c>
      <c r="N464" s="182">
        <v>8</v>
      </c>
      <c r="O464" s="182">
        <v>2018</v>
      </c>
      <c r="P464" s="182">
        <v>31</v>
      </c>
      <c r="Q464" s="182">
        <v>12</v>
      </c>
      <c r="R464" s="182">
        <v>2018</v>
      </c>
      <c r="S464" s="182"/>
      <c r="T464" s="182"/>
      <c r="U464" s="182" t="s">
        <v>953</v>
      </c>
      <c r="V464" s="77" t="s">
        <v>382</v>
      </c>
      <c r="W464" s="184">
        <v>2</v>
      </c>
      <c r="X464" s="185">
        <v>0</v>
      </c>
      <c r="Y464" s="182" t="s">
        <v>88</v>
      </c>
      <c r="Z464" s="183"/>
      <c r="AA464" s="184"/>
      <c r="AB464" s="184"/>
      <c r="AC464" s="183"/>
      <c r="AD464" s="184"/>
      <c r="AE464" s="185"/>
      <c r="AF464" s="184"/>
      <c r="AG464" s="184"/>
      <c r="AH464" s="182"/>
      <c r="AI464" s="186" t="s">
        <v>1727</v>
      </c>
      <c r="AJ464" s="200">
        <v>100</v>
      </c>
      <c r="AK464" s="200">
        <v>100</v>
      </c>
      <c r="AL464" s="196" t="s">
        <v>1396</v>
      </c>
      <c r="AM464" s="199">
        <v>0</v>
      </c>
      <c r="AN464" s="198" t="str">
        <f t="shared" si="34"/>
        <v xml:space="preserve">Felicitaciones </v>
      </c>
      <c r="AO464" s="201">
        <f t="shared" ca="1" si="35"/>
        <v>43700</v>
      </c>
      <c r="AP464" s="186"/>
      <c r="AQ464" s="250" t="s">
        <v>1219</v>
      </c>
    </row>
    <row r="465" spans="1:43" ht="45" x14ac:dyDescent="0.25">
      <c r="A465" s="151" t="e">
        <f t="shared" si="36"/>
        <v>#REF!</v>
      </c>
      <c r="B465" s="150" t="s">
        <v>391</v>
      </c>
      <c r="C465" s="150" t="s">
        <v>14</v>
      </c>
      <c r="D465" s="188" t="str">
        <f>IF(ISERROR(VLOOKUP(C465,Base!$C$2:$C$34,1,FALSE)),"error",LOOKUP(C465,Base!$C$2:$C$34,Base!$D$2:$D$34))</f>
        <v>Direccionamiento estratégico y planeación</v>
      </c>
      <c r="E465" s="188" t="str">
        <f>IF(ISERROR(VLOOKUP(C465,Base!$C$2:$C$34,1,FALSE)),"error",LOOKUP(C465,Base!$C$2:$C$34,Base!$E$2:$E$34))</f>
        <v>Servicio al ciudadano</v>
      </c>
      <c r="F465" s="188" t="str">
        <f>IF(ISERROR(VLOOKUP(C465,Base!$C$2:$C$34,1,FALSE)),"error",LOOKUP(C465,Base!$C$2:$C$34,Base!$F$2:$F$34))</f>
        <v>Plan de Acción / Plan Institucional de Archivos –PINAR</v>
      </c>
      <c r="G465" s="188" t="str">
        <f>IF(ISERROR(VLOOKUP(C465,Base!$C$2:$C$34,1,FALSE)),"error",LOOKUP(C465,Base!$C$2:$C$34,Base!$G$2:$G$34))</f>
        <v>IG-Consolidación del direccionamiento institucional</v>
      </c>
      <c r="H465" s="188" t="str">
        <f>IF(ISERROR(VLOOKUP(C465,Base!$C$2:$C$34,1,FALSE)),"error",LOOKUP(C465,Base!$C$2:$C$34,Base!$H$2:$H$34))</f>
        <v>Fortalecer la gobernanza y gobernabilidad de la Institución, orientando los procesos de gestión hacia el incremento de las capacidades institucionales y la consolidación del clima organizacional</v>
      </c>
      <c r="I465" s="150" t="s">
        <v>212</v>
      </c>
      <c r="J465" s="75" t="s">
        <v>299</v>
      </c>
      <c r="K465" s="150" t="s">
        <v>74</v>
      </c>
      <c r="L465" s="181" t="s">
        <v>954</v>
      </c>
      <c r="M465" s="182" t="s">
        <v>955</v>
      </c>
      <c r="N465" s="182" t="s">
        <v>956</v>
      </c>
      <c r="O465" s="182" t="s">
        <v>581</v>
      </c>
      <c r="P465" s="182" t="s">
        <v>582</v>
      </c>
      <c r="Q465" s="182" t="s">
        <v>583</v>
      </c>
      <c r="R465" s="182" t="s">
        <v>581</v>
      </c>
      <c r="S465" s="182"/>
      <c r="T465" s="182"/>
      <c r="U465" s="182" t="s">
        <v>957</v>
      </c>
      <c r="V465" s="77" t="s">
        <v>135</v>
      </c>
      <c r="W465" s="184">
        <v>20</v>
      </c>
      <c r="X465" s="185">
        <v>20000000</v>
      </c>
      <c r="Y465" s="182" t="s">
        <v>426</v>
      </c>
      <c r="Z465" s="183"/>
      <c r="AA465" s="184"/>
      <c r="AB465" s="184"/>
      <c r="AC465" s="183"/>
      <c r="AD465" s="184"/>
      <c r="AE465" s="185"/>
      <c r="AF465" s="184"/>
      <c r="AG465" s="184"/>
      <c r="AH465" s="182"/>
      <c r="AI465" s="186"/>
      <c r="AJ465" s="200">
        <v>0</v>
      </c>
      <c r="AK465" s="200">
        <v>0</v>
      </c>
      <c r="AL465" s="196">
        <v>0</v>
      </c>
      <c r="AM465" s="199">
        <v>30</v>
      </c>
      <c r="AN465" s="198" t="str">
        <f t="shared" si="34"/>
        <v>Justifique el Retraso</v>
      </c>
      <c r="AO465" s="201">
        <f t="shared" ca="1" si="35"/>
        <v>43700</v>
      </c>
      <c r="AP465" s="186" t="s">
        <v>1728</v>
      </c>
      <c r="AQ465" s="199" t="s">
        <v>1621</v>
      </c>
    </row>
    <row r="466" spans="1:43" ht="45" x14ac:dyDescent="0.25">
      <c r="A466" s="151" t="e">
        <f t="shared" si="36"/>
        <v>#REF!</v>
      </c>
      <c r="B466" s="150" t="s">
        <v>391</v>
      </c>
      <c r="C466" s="150" t="s">
        <v>14</v>
      </c>
      <c r="D466" s="188" t="str">
        <f>IF(ISERROR(VLOOKUP(C466,Base!$C$2:$C$34,1,FALSE)),"error",LOOKUP(C466,Base!$C$2:$C$34,Base!$D$2:$D$34))</f>
        <v>Direccionamiento estratégico y planeación</v>
      </c>
      <c r="E466" s="188" t="str">
        <f>IF(ISERROR(VLOOKUP(C466,Base!$C$2:$C$34,1,FALSE)),"error",LOOKUP(C466,Base!$C$2:$C$34,Base!$E$2:$E$34))</f>
        <v>Servicio al ciudadano</v>
      </c>
      <c r="F466" s="188" t="str">
        <f>IF(ISERROR(VLOOKUP(C466,Base!$C$2:$C$34,1,FALSE)),"error",LOOKUP(C466,Base!$C$2:$C$34,Base!$F$2:$F$34))</f>
        <v>Plan de Acción / Plan Institucional de Archivos –PINAR</v>
      </c>
      <c r="G466" s="188" t="str">
        <f>IF(ISERROR(VLOOKUP(C466,Base!$C$2:$C$34,1,FALSE)),"error",LOOKUP(C466,Base!$C$2:$C$34,Base!$G$2:$G$34))</f>
        <v>IG-Consolidación del direccionamiento institucional</v>
      </c>
      <c r="H466" s="188" t="str">
        <f>IF(ISERROR(VLOOKUP(C466,Base!$C$2:$C$34,1,FALSE)),"error",LOOKUP(C466,Base!$C$2:$C$34,Base!$H$2:$H$34))</f>
        <v>Fortalecer la gobernanza y gobernabilidad de la Institución, orientando los procesos de gestión hacia el incremento de las capacidades institucionales y la consolidación del clima organizacional</v>
      </c>
      <c r="I466" s="150" t="s">
        <v>212</v>
      </c>
      <c r="J466" s="75" t="s">
        <v>299</v>
      </c>
      <c r="K466" s="150" t="s">
        <v>74</v>
      </c>
      <c r="L466" s="181" t="s">
        <v>958</v>
      </c>
      <c r="M466" s="182" t="s">
        <v>955</v>
      </c>
      <c r="N466" s="182" t="s">
        <v>956</v>
      </c>
      <c r="O466" s="182" t="s">
        <v>581</v>
      </c>
      <c r="P466" s="182" t="s">
        <v>582</v>
      </c>
      <c r="Q466" s="182" t="s">
        <v>583</v>
      </c>
      <c r="R466" s="182" t="s">
        <v>581</v>
      </c>
      <c r="S466" s="182"/>
      <c r="T466" s="182"/>
      <c r="U466" s="182" t="s">
        <v>959</v>
      </c>
      <c r="V466" s="77" t="s">
        <v>382</v>
      </c>
      <c r="W466" s="184">
        <v>1</v>
      </c>
      <c r="X466" s="185">
        <v>1000000</v>
      </c>
      <c r="Y466" s="182" t="s">
        <v>112</v>
      </c>
      <c r="Z466" s="183"/>
      <c r="AA466" s="184"/>
      <c r="AB466" s="184"/>
      <c r="AC466" s="183"/>
      <c r="AD466" s="184"/>
      <c r="AE466" s="185"/>
      <c r="AF466" s="184"/>
      <c r="AG466" s="184"/>
      <c r="AH466" s="182"/>
      <c r="AI466" s="186" t="s">
        <v>1729</v>
      </c>
      <c r="AJ466" s="200">
        <v>100</v>
      </c>
      <c r="AK466" s="200">
        <v>100</v>
      </c>
      <c r="AL466" s="196" t="s">
        <v>1396</v>
      </c>
      <c r="AM466" s="199">
        <v>0</v>
      </c>
      <c r="AN466" s="198" t="str">
        <f t="shared" si="34"/>
        <v xml:space="preserve">Felicitaciones </v>
      </c>
      <c r="AO466" s="201">
        <f t="shared" ca="1" si="35"/>
        <v>43700</v>
      </c>
      <c r="AP466" s="186"/>
      <c r="AQ466" s="199" t="s">
        <v>1219</v>
      </c>
    </row>
    <row r="467" spans="1:43" ht="45" x14ac:dyDescent="0.25">
      <c r="A467" s="151" t="e">
        <f t="shared" si="36"/>
        <v>#REF!</v>
      </c>
      <c r="B467" s="150" t="s">
        <v>391</v>
      </c>
      <c r="C467" s="150" t="s">
        <v>14</v>
      </c>
      <c r="D467" s="188" t="str">
        <f>IF(ISERROR(VLOOKUP(C467,Base!$C$2:$C$34,1,FALSE)),"error",LOOKUP(C467,Base!$C$2:$C$34,Base!$D$2:$D$34))</f>
        <v>Direccionamiento estratégico y planeación</v>
      </c>
      <c r="E467" s="188" t="str">
        <f>IF(ISERROR(VLOOKUP(C467,Base!$C$2:$C$34,1,FALSE)),"error",LOOKUP(C467,Base!$C$2:$C$34,Base!$E$2:$E$34))</f>
        <v>Servicio al ciudadano</v>
      </c>
      <c r="F467" s="188" t="str">
        <f>IF(ISERROR(VLOOKUP(C467,Base!$C$2:$C$34,1,FALSE)),"error",LOOKUP(C467,Base!$C$2:$C$34,Base!$F$2:$F$34))</f>
        <v>Plan de Acción / Plan Institucional de Archivos –PINAR</v>
      </c>
      <c r="G467" s="188" t="str">
        <f>IF(ISERROR(VLOOKUP(C467,Base!$C$2:$C$34,1,FALSE)),"error",LOOKUP(C467,Base!$C$2:$C$34,Base!$G$2:$G$34))</f>
        <v>IG-Consolidación del direccionamiento institucional</v>
      </c>
      <c r="H467" s="188" t="str">
        <f>IF(ISERROR(VLOOKUP(C467,Base!$C$2:$C$34,1,FALSE)),"error",LOOKUP(C467,Base!$C$2:$C$34,Base!$H$2:$H$34))</f>
        <v>Fortalecer la gobernanza y gobernabilidad de la Institución, orientando los procesos de gestión hacia el incremento de las capacidades institucionales y la consolidación del clima organizacional</v>
      </c>
      <c r="I467" s="150" t="s">
        <v>212</v>
      </c>
      <c r="J467" s="75" t="s">
        <v>299</v>
      </c>
      <c r="K467" s="150" t="s">
        <v>74</v>
      </c>
      <c r="L467" s="181" t="s">
        <v>960</v>
      </c>
      <c r="M467" s="182" t="s">
        <v>955</v>
      </c>
      <c r="N467" s="182" t="s">
        <v>956</v>
      </c>
      <c r="O467" s="182" t="s">
        <v>581</v>
      </c>
      <c r="P467" s="182" t="s">
        <v>582</v>
      </c>
      <c r="Q467" s="182" t="s">
        <v>583</v>
      </c>
      <c r="R467" s="182" t="s">
        <v>581</v>
      </c>
      <c r="S467" s="182"/>
      <c r="T467" s="182"/>
      <c r="U467" s="182" t="s">
        <v>961</v>
      </c>
      <c r="V467" s="77" t="s">
        <v>135</v>
      </c>
      <c r="W467" s="184">
        <v>40</v>
      </c>
      <c r="X467" s="185">
        <v>10000000</v>
      </c>
      <c r="Y467" s="182" t="s">
        <v>115</v>
      </c>
      <c r="Z467" s="183"/>
      <c r="AA467" s="184"/>
      <c r="AB467" s="184"/>
      <c r="AC467" s="183"/>
      <c r="AD467" s="184"/>
      <c r="AE467" s="185"/>
      <c r="AF467" s="184"/>
      <c r="AG467" s="184"/>
      <c r="AH467" s="182"/>
      <c r="AI467" s="186" t="s">
        <v>1730</v>
      </c>
      <c r="AJ467" s="200">
        <v>100</v>
      </c>
      <c r="AK467" s="200">
        <v>100</v>
      </c>
      <c r="AL467" s="196" t="s">
        <v>1396</v>
      </c>
      <c r="AM467" s="199">
        <v>0</v>
      </c>
      <c r="AN467" s="198" t="str">
        <f t="shared" si="34"/>
        <v xml:space="preserve">Felicitaciones </v>
      </c>
      <c r="AO467" s="201">
        <f t="shared" ca="1" si="35"/>
        <v>43700</v>
      </c>
      <c r="AP467" s="186"/>
      <c r="AQ467" s="199" t="s">
        <v>1219</v>
      </c>
    </row>
    <row r="468" spans="1:43" ht="45" x14ac:dyDescent="0.25">
      <c r="A468" s="151" t="e">
        <f t="shared" si="36"/>
        <v>#REF!</v>
      </c>
      <c r="B468" s="150" t="s">
        <v>391</v>
      </c>
      <c r="C468" s="150" t="s">
        <v>14</v>
      </c>
      <c r="D468" s="188" t="str">
        <f>IF(ISERROR(VLOOKUP(C468,Base!$C$2:$C$34,1,FALSE)),"error",LOOKUP(C468,Base!$C$2:$C$34,Base!$D$2:$D$34))</f>
        <v>Direccionamiento estratégico y planeación</v>
      </c>
      <c r="E468" s="188" t="str">
        <f>IF(ISERROR(VLOOKUP(C468,Base!$C$2:$C$34,1,FALSE)),"error",LOOKUP(C468,Base!$C$2:$C$34,Base!$E$2:$E$34))</f>
        <v>Servicio al ciudadano</v>
      </c>
      <c r="F468" s="188" t="str">
        <f>IF(ISERROR(VLOOKUP(C468,Base!$C$2:$C$34,1,FALSE)),"error",LOOKUP(C468,Base!$C$2:$C$34,Base!$F$2:$F$34))</f>
        <v>Plan de Acción / Plan Institucional de Archivos –PINAR</v>
      </c>
      <c r="G468" s="188" t="str">
        <f>IF(ISERROR(VLOOKUP(C468,Base!$C$2:$C$34,1,FALSE)),"error",LOOKUP(C468,Base!$C$2:$C$34,Base!$G$2:$G$34))</f>
        <v>IG-Consolidación del direccionamiento institucional</v>
      </c>
      <c r="H468" s="188" t="str">
        <f>IF(ISERROR(VLOOKUP(C468,Base!$C$2:$C$34,1,FALSE)),"error",LOOKUP(C468,Base!$C$2:$C$34,Base!$H$2:$H$34))</f>
        <v>Fortalecer la gobernanza y gobernabilidad de la Institución, orientando los procesos de gestión hacia el incremento de las capacidades institucionales y la consolidación del clima organizacional</v>
      </c>
      <c r="I468" s="150" t="s">
        <v>212</v>
      </c>
      <c r="J468" s="75" t="s">
        <v>299</v>
      </c>
      <c r="K468" s="150" t="s">
        <v>74</v>
      </c>
      <c r="L468" s="181" t="s">
        <v>962</v>
      </c>
      <c r="M468" s="182" t="s">
        <v>955</v>
      </c>
      <c r="N468" s="182" t="s">
        <v>956</v>
      </c>
      <c r="O468" s="182" t="s">
        <v>581</v>
      </c>
      <c r="P468" s="182" t="s">
        <v>582</v>
      </c>
      <c r="Q468" s="182" t="s">
        <v>583</v>
      </c>
      <c r="R468" s="182" t="s">
        <v>581</v>
      </c>
      <c r="S468" s="182"/>
      <c r="T468" s="182"/>
      <c r="U468" s="182" t="s">
        <v>963</v>
      </c>
      <c r="V468" s="77" t="s">
        <v>382</v>
      </c>
      <c r="W468" s="184">
        <v>3</v>
      </c>
      <c r="X468" s="185">
        <v>0</v>
      </c>
      <c r="Y468" s="182" t="s">
        <v>99</v>
      </c>
      <c r="Z468" s="183"/>
      <c r="AA468" s="184"/>
      <c r="AB468" s="184"/>
      <c r="AC468" s="183"/>
      <c r="AD468" s="184"/>
      <c r="AE468" s="185"/>
      <c r="AF468" s="184"/>
      <c r="AG468" s="184"/>
      <c r="AH468" s="182"/>
      <c r="AI468" s="186" t="s">
        <v>1731</v>
      </c>
      <c r="AJ468" s="200">
        <v>100</v>
      </c>
      <c r="AK468" s="200">
        <v>100</v>
      </c>
      <c r="AL468" s="196" t="s">
        <v>1396</v>
      </c>
      <c r="AM468" s="199">
        <v>0</v>
      </c>
      <c r="AN468" s="198" t="str">
        <f t="shared" si="34"/>
        <v xml:space="preserve">Felicitaciones </v>
      </c>
      <c r="AO468" s="201">
        <f t="shared" ca="1" si="35"/>
        <v>43700</v>
      </c>
      <c r="AP468" s="186"/>
      <c r="AQ468" s="199" t="s">
        <v>1219</v>
      </c>
    </row>
    <row r="469" spans="1:43" ht="45" x14ac:dyDescent="0.25">
      <c r="A469" s="151" t="e">
        <f t="shared" si="36"/>
        <v>#REF!</v>
      </c>
      <c r="B469" s="150" t="s">
        <v>391</v>
      </c>
      <c r="C469" s="150" t="s">
        <v>36</v>
      </c>
      <c r="D469" s="188" t="str">
        <f>IF(ISERROR(VLOOKUP(C469,Base!$C$2:$C$34,1,FALSE)),"error",LOOKUP(C469,Base!$C$2:$C$34,Base!$D$2:$D$34))</f>
        <v>Información y Comunicación</v>
      </c>
      <c r="E469" s="188" t="str">
        <f>IF(ISERROR(VLOOKUP(C469,Base!$C$2:$C$34,1,FALSE)),"error",LOOKUP(C469,Base!$C$2:$C$34,Base!$E$2:$E$34))</f>
        <v>Transparencia, acceso a la información pública y lucha contra la corrupcióN</v>
      </c>
      <c r="F469" s="188" t="str">
        <f>IF(ISERROR(VLOOKUP(C469,Base!$C$2:$C$34,1,FALSE)),"error",LOOKUP(C469,Base!$C$2:$C$34,Base!$F$2:$F$34))</f>
        <v>Plan de Acción / Plan Anticorrupción y de Atención al Ciudadano</v>
      </c>
      <c r="G469" s="188" t="str">
        <f>IF(ISERROR(VLOOKUP(C469,Base!$C$2:$C$34,1,FALSE)),"error",LOOKUP(C469,Base!$C$2:$C$34,Base!$G$2:$G$34))</f>
        <v>IG-Consolidación del direccionamiento institucional</v>
      </c>
      <c r="H469" s="188" t="str">
        <f>IF(ISERROR(VLOOKUP(C469,Base!$C$2:$C$34,1,FALSE)),"error",LOOKUP(C469,Base!$C$2:$C$34,Base!$H$2:$H$34))</f>
        <v xml:space="preserve">Consolidar un Sistema de Aseguramiento de la Calidad Institucional que garantice una adecuada articulación entre los procesos académicos y administrativos necesarios para ampliar el impacto social de la Institución </v>
      </c>
      <c r="I469" s="150" t="s">
        <v>211</v>
      </c>
      <c r="J469" s="75" t="s">
        <v>295</v>
      </c>
      <c r="K469" s="150" t="s">
        <v>73</v>
      </c>
      <c r="L469" s="222" t="s">
        <v>624</v>
      </c>
      <c r="M469" s="76" t="s">
        <v>955</v>
      </c>
      <c r="N469" s="76" t="s">
        <v>955</v>
      </c>
      <c r="O469" s="76" t="s">
        <v>581</v>
      </c>
      <c r="P469" s="76" t="s">
        <v>582</v>
      </c>
      <c r="Q469" s="76" t="s">
        <v>583</v>
      </c>
      <c r="R469" s="76" t="s">
        <v>581</v>
      </c>
      <c r="S469" s="182"/>
      <c r="T469" s="186"/>
      <c r="U469" s="182" t="s">
        <v>625</v>
      </c>
      <c r="V469" s="77" t="s">
        <v>135</v>
      </c>
      <c r="W469" s="39">
        <v>100</v>
      </c>
      <c r="X469" s="186"/>
      <c r="AI469" s="236">
        <v>1</v>
      </c>
      <c r="AJ469" s="200">
        <v>100</v>
      </c>
      <c r="AK469" s="200">
        <v>100</v>
      </c>
      <c r="AL469" s="196" t="s">
        <v>1456</v>
      </c>
      <c r="AM469" s="199">
        <v>0</v>
      </c>
      <c r="AN469" s="198" t="str">
        <f t="shared" ref="AN469:AN483" si="37">IF(AM469="","",IF(AM469&lt;=0,"Felicitaciones ",IF(AM469&lt;=15,"Retraso Moderado",IF(AM469&gt;15,"Justifique el Retraso",))))</f>
        <v xml:space="preserve">Felicitaciones </v>
      </c>
      <c r="AO469" s="201">
        <f t="shared" ca="1" si="13"/>
        <v>43700</v>
      </c>
      <c r="AP469" s="227" t="s">
        <v>1530</v>
      </c>
      <c r="AQ469" s="199" t="s">
        <v>1219</v>
      </c>
    </row>
    <row r="470" spans="1:43" ht="180" x14ac:dyDescent="0.25">
      <c r="A470" s="151" t="e">
        <f t="shared" si="36"/>
        <v>#REF!</v>
      </c>
      <c r="B470" s="150" t="s">
        <v>391</v>
      </c>
      <c r="C470" s="150" t="s">
        <v>36</v>
      </c>
      <c r="D470" s="188" t="str">
        <f>IF(ISERROR(VLOOKUP(C470,Base!$C$2:$C$34,1,FALSE)),"error",LOOKUP(C470,Base!$C$2:$C$34,Base!$D$2:$D$34))</f>
        <v>Información y Comunicación</v>
      </c>
      <c r="E470" s="188" t="str">
        <f>IF(ISERROR(VLOOKUP(C470,Base!$C$2:$C$34,1,FALSE)),"error",LOOKUP(C470,Base!$C$2:$C$34,Base!$E$2:$E$34))</f>
        <v>Transparencia, acceso a la información pública y lucha contra la corrupcióN</v>
      </c>
      <c r="F470" s="188" t="str">
        <f>IF(ISERROR(VLOOKUP(C470,Base!$C$2:$C$34,1,FALSE)),"error",LOOKUP(C470,Base!$C$2:$C$34,Base!$F$2:$F$34))</f>
        <v>Plan de Acción / Plan Anticorrupción y de Atención al Ciudadano</v>
      </c>
      <c r="G470" s="188" t="str">
        <f>IF(ISERROR(VLOOKUP(C470,Base!$C$2:$C$34,1,FALSE)),"error",LOOKUP(C470,Base!$C$2:$C$34,Base!$G$2:$G$34))</f>
        <v>IG-Consolidación del direccionamiento institucional</v>
      </c>
      <c r="H470" s="188" t="str">
        <f>IF(ISERROR(VLOOKUP(C470,Base!$C$2:$C$34,1,FALSE)),"error",LOOKUP(C470,Base!$C$2:$C$34,Base!$H$2:$H$34))</f>
        <v xml:space="preserve">Consolidar un Sistema de Aseguramiento de la Calidad Institucional que garantice una adecuada articulación entre los procesos académicos y administrativos necesarios para ampliar el impacto social de la Institución </v>
      </c>
      <c r="I470" s="150" t="s">
        <v>211</v>
      </c>
      <c r="J470" s="75" t="s">
        <v>295</v>
      </c>
      <c r="K470" s="150" t="s">
        <v>73</v>
      </c>
      <c r="L470" s="222" t="s">
        <v>626</v>
      </c>
      <c r="M470" s="76" t="s">
        <v>955</v>
      </c>
      <c r="N470" s="76" t="s">
        <v>955</v>
      </c>
      <c r="O470" s="76" t="s">
        <v>581</v>
      </c>
      <c r="P470" s="76" t="s">
        <v>582</v>
      </c>
      <c r="Q470" s="76" t="s">
        <v>583</v>
      </c>
      <c r="R470" s="76" t="s">
        <v>581</v>
      </c>
      <c r="U470" s="182" t="s">
        <v>627</v>
      </c>
      <c r="V470" s="77" t="s">
        <v>382</v>
      </c>
      <c r="W470" s="39">
        <v>4</v>
      </c>
      <c r="X470" s="186"/>
      <c r="AI470" s="182">
        <v>4</v>
      </c>
      <c r="AJ470" s="200">
        <v>100</v>
      </c>
      <c r="AK470" s="200">
        <v>100</v>
      </c>
      <c r="AL470" s="196" t="s">
        <v>1456</v>
      </c>
      <c r="AM470" s="199">
        <v>0</v>
      </c>
      <c r="AN470" s="198" t="str">
        <f t="shared" si="37"/>
        <v xml:space="preserve">Felicitaciones </v>
      </c>
      <c r="AO470" s="201">
        <f t="shared" ca="1" si="13"/>
        <v>43700</v>
      </c>
      <c r="AP470" s="227" t="s">
        <v>1531</v>
      </c>
      <c r="AQ470" s="199" t="s">
        <v>1219</v>
      </c>
    </row>
    <row r="471" spans="1:43" ht="146.25" x14ac:dyDescent="0.25">
      <c r="A471" s="151" t="e">
        <f t="shared" si="36"/>
        <v>#REF!</v>
      </c>
      <c r="B471" s="150" t="s">
        <v>391</v>
      </c>
      <c r="C471" s="150" t="s">
        <v>36</v>
      </c>
      <c r="D471" s="188" t="str">
        <f>IF(ISERROR(VLOOKUP(C471,Base!$C$2:$C$34,1,FALSE)),"error",LOOKUP(C471,Base!$C$2:$C$34,Base!$D$2:$D$34))</f>
        <v>Información y Comunicación</v>
      </c>
      <c r="E471" s="188" t="str">
        <f>IF(ISERROR(VLOOKUP(C471,Base!$C$2:$C$34,1,FALSE)),"error",LOOKUP(C471,Base!$C$2:$C$34,Base!$E$2:$E$34))</f>
        <v>Transparencia, acceso a la información pública y lucha contra la corrupcióN</v>
      </c>
      <c r="F471" s="188" t="str">
        <f>IF(ISERROR(VLOOKUP(C471,Base!$C$2:$C$34,1,FALSE)),"error",LOOKUP(C471,Base!$C$2:$C$34,Base!$F$2:$F$34))</f>
        <v>Plan de Acción / Plan Anticorrupción y de Atención al Ciudadano</v>
      </c>
      <c r="G471" s="188" t="str">
        <f>IF(ISERROR(VLOOKUP(C471,Base!$C$2:$C$34,1,FALSE)),"error",LOOKUP(C471,Base!$C$2:$C$34,Base!$G$2:$G$34))</f>
        <v>IG-Consolidación del direccionamiento institucional</v>
      </c>
      <c r="H471" s="188" t="str">
        <f>IF(ISERROR(VLOOKUP(C471,Base!$C$2:$C$34,1,FALSE)),"error",LOOKUP(C471,Base!$C$2:$C$34,Base!$H$2:$H$34))</f>
        <v xml:space="preserve">Consolidar un Sistema de Aseguramiento de la Calidad Institucional que garantice una adecuada articulación entre los procesos académicos y administrativos necesarios para ampliar el impacto social de la Institución </v>
      </c>
      <c r="I471" s="150" t="s">
        <v>211</v>
      </c>
      <c r="J471" s="75" t="s">
        <v>296</v>
      </c>
      <c r="K471" s="150" t="s">
        <v>73</v>
      </c>
      <c r="L471" s="222" t="s">
        <v>628</v>
      </c>
      <c r="M471" s="76" t="s">
        <v>955</v>
      </c>
      <c r="N471" s="76" t="s">
        <v>955</v>
      </c>
      <c r="O471" s="76" t="s">
        <v>581</v>
      </c>
      <c r="P471" s="76" t="s">
        <v>582</v>
      </c>
      <c r="Q471" s="76" t="s">
        <v>583</v>
      </c>
      <c r="R471" s="76" t="s">
        <v>581</v>
      </c>
      <c r="U471" s="182" t="s">
        <v>629</v>
      </c>
      <c r="V471" s="77" t="s">
        <v>135</v>
      </c>
      <c r="W471" s="39">
        <v>100</v>
      </c>
      <c r="X471" s="186"/>
      <c r="AI471" s="182">
        <v>100</v>
      </c>
      <c r="AJ471" s="200">
        <v>100</v>
      </c>
      <c r="AK471" s="200">
        <v>100</v>
      </c>
      <c r="AL471" s="196" t="s">
        <v>1456</v>
      </c>
      <c r="AM471" s="199">
        <v>0</v>
      </c>
      <c r="AN471" s="198" t="str">
        <f t="shared" si="37"/>
        <v xml:space="preserve">Felicitaciones </v>
      </c>
      <c r="AO471" s="201">
        <f t="shared" ca="1" si="13"/>
        <v>43700</v>
      </c>
      <c r="AP471" s="227" t="s">
        <v>1534</v>
      </c>
      <c r="AQ471" s="199" t="s">
        <v>1219</v>
      </c>
    </row>
    <row r="472" spans="1:43" ht="180" x14ac:dyDescent="0.25">
      <c r="A472" s="151" t="e">
        <f t="shared" si="36"/>
        <v>#REF!</v>
      </c>
      <c r="B472" s="150" t="s">
        <v>391</v>
      </c>
      <c r="C472" s="150" t="s">
        <v>36</v>
      </c>
      <c r="D472" s="188" t="str">
        <f>IF(ISERROR(VLOOKUP(C472,Base!$C$2:$C$34,1,FALSE)),"error",LOOKUP(C472,Base!$C$2:$C$34,Base!$D$2:$D$34))</f>
        <v>Información y Comunicación</v>
      </c>
      <c r="E472" s="188" t="str">
        <f>IF(ISERROR(VLOOKUP(C472,Base!$C$2:$C$34,1,FALSE)),"error",LOOKUP(C472,Base!$C$2:$C$34,Base!$E$2:$E$34))</f>
        <v>Transparencia, acceso a la información pública y lucha contra la corrupcióN</v>
      </c>
      <c r="F472" s="188" t="str">
        <f>IF(ISERROR(VLOOKUP(C472,Base!$C$2:$C$34,1,FALSE)),"error",LOOKUP(C472,Base!$C$2:$C$34,Base!$F$2:$F$34))</f>
        <v>Plan de Acción / Plan Anticorrupción y de Atención al Ciudadano</v>
      </c>
      <c r="G472" s="188" t="str">
        <f>IF(ISERROR(VLOOKUP(C472,Base!$C$2:$C$34,1,FALSE)),"error",LOOKUP(C472,Base!$C$2:$C$34,Base!$G$2:$G$34))</f>
        <v>IG-Consolidación del direccionamiento institucional</v>
      </c>
      <c r="H472" s="188" t="str">
        <f>IF(ISERROR(VLOOKUP(C472,Base!$C$2:$C$34,1,FALSE)),"error",LOOKUP(C472,Base!$C$2:$C$34,Base!$H$2:$H$34))</f>
        <v xml:space="preserve">Consolidar un Sistema de Aseguramiento de la Calidad Institucional que garantice una adecuada articulación entre los procesos académicos y administrativos necesarios para ampliar el impacto social de la Institución </v>
      </c>
      <c r="I472" s="150" t="s">
        <v>211</v>
      </c>
      <c r="J472" s="75" t="s">
        <v>296</v>
      </c>
      <c r="K472" s="150" t="s">
        <v>73</v>
      </c>
      <c r="L472" s="222" t="s">
        <v>630</v>
      </c>
      <c r="M472" s="76" t="s">
        <v>955</v>
      </c>
      <c r="N472" s="76" t="s">
        <v>955</v>
      </c>
      <c r="O472" s="76" t="s">
        <v>581</v>
      </c>
      <c r="P472" s="76" t="s">
        <v>582</v>
      </c>
      <c r="Q472" s="76" t="s">
        <v>583</v>
      </c>
      <c r="R472" s="76" t="s">
        <v>581</v>
      </c>
      <c r="U472" s="182" t="s">
        <v>631</v>
      </c>
      <c r="V472" s="77" t="s">
        <v>1433</v>
      </c>
      <c r="W472" s="39">
        <v>10</v>
      </c>
      <c r="X472" s="186"/>
      <c r="AI472" s="182">
        <v>10</v>
      </c>
      <c r="AJ472" s="200">
        <v>100</v>
      </c>
      <c r="AK472" s="200">
        <v>100</v>
      </c>
      <c r="AL472" s="196" t="s">
        <v>1456</v>
      </c>
      <c r="AM472" s="199">
        <v>0</v>
      </c>
      <c r="AN472" s="198" t="str">
        <f t="shared" si="37"/>
        <v xml:space="preserve">Felicitaciones </v>
      </c>
      <c r="AO472" s="201">
        <f t="shared" ca="1" si="13"/>
        <v>43700</v>
      </c>
      <c r="AP472" s="227" t="s">
        <v>1535</v>
      </c>
      <c r="AQ472" s="199" t="s">
        <v>1219</v>
      </c>
    </row>
    <row r="473" spans="1:43" ht="45" x14ac:dyDescent="0.25">
      <c r="A473" s="151" t="e">
        <f t="shared" si="36"/>
        <v>#REF!</v>
      </c>
      <c r="B473" s="150" t="s">
        <v>391</v>
      </c>
      <c r="C473" s="150" t="s">
        <v>36</v>
      </c>
      <c r="D473" s="188" t="str">
        <f>IF(ISERROR(VLOOKUP(C473,Base!$C$2:$C$34,1,FALSE)),"error",LOOKUP(C473,Base!$C$2:$C$34,Base!$D$2:$D$34))</f>
        <v>Información y Comunicación</v>
      </c>
      <c r="E473" s="188" t="str">
        <f>IF(ISERROR(VLOOKUP(C473,Base!$C$2:$C$34,1,FALSE)),"error",LOOKUP(C473,Base!$C$2:$C$34,Base!$E$2:$E$34))</f>
        <v>Transparencia, acceso a la información pública y lucha contra la corrupcióN</v>
      </c>
      <c r="F473" s="188" t="str">
        <f>IF(ISERROR(VLOOKUP(C473,Base!$C$2:$C$34,1,FALSE)),"error",LOOKUP(C473,Base!$C$2:$C$34,Base!$F$2:$F$34))</f>
        <v>Plan de Acción / Plan Anticorrupción y de Atención al Ciudadano</v>
      </c>
      <c r="G473" s="188" t="str">
        <f>IF(ISERROR(VLOOKUP(C473,Base!$C$2:$C$34,1,FALSE)),"error",LOOKUP(C473,Base!$C$2:$C$34,Base!$G$2:$G$34))</f>
        <v>IG-Consolidación del direccionamiento institucional</v>
      </c>
      <c r="H473" s="188" t="str">
        <f>IF(ISERROR(VLOOKUP(C473,Base!$C$2:$C$34,1,FALSE)),"error",LOOKUP(C473,Base!$C$2:$C$34,Base!$H$2:$H$34))</f>
        <v xml:space="preserve">Consolidar un Sistema de Aseguramiento de la Calidad Institucional que garantice una adecuada articulación entre los procesos académicos y administrativos necesarios para ampliar el impacto social de la Institución </v>
      </c>
      <c r="I473" s="150" t="s">
        <v>211</v>
      </c>
      <c r="J473" s="75" t="s">
        <v>296</v>
      </c>
      <c r="K473" s="150" t="s">
        <v>73</v>
      </c>
      <c r="L473" s="222" t="s">
        <v>632</v>
      </c>
      <c r="M473" s="76" t="s">
        <v>955</v>
      </c>
      <c r="N473" s="76" t="s">
        <v>955</v>
      </c>
      <c r="O473" s="76" t="s">
        <v>581</v>
      </c>
      <c r="P473" s="76" t="s">
        <v>582</v>
      </c>
      <c r="Q473" s="76" t="s">
        <v>583</v>
      </c>
      <c r="R473" s="76" t="s">
        <v>581</v>
      </c>
      <c r="U473" s="182" t="s">
        <v>1532</v>
      </c>
      <c r="V473" s="77" t="s">
        <v>382</v>
      </c>
      <c r="W473" s="39">
        <v>4</v>
      </c>
      <c r="X473" s="186"/>
      <c r="AI473" s="182">
        <v>4</v>
      </c>
      <c r="AJ473" s="200">
        <v>100</v>
      </c>
      <c r="AK473" s="200">
        <v>100</v>
      </c>
      <c r="AL473" s="196" t="s">
        <v>1456</v>
      </c>
      <c r="AM473" s="199">
        <v>0</v>
      </c>
      <c r="AN473" s="198" t="str">
        <f t="shared" si="37"/>
        <v xml:space="preserve">Felicitaciones </v>
      </c>
      <c r="AO473" s="201">
        <f t="shared" ca="1" si="13"/>
        <v>43700</v>
      </c>
      <c r="AP473" s="227" t="s">
        <v>1536</v>
      </c>
      <c r="AQ473" s="199" t="s">
        <v>1219</v>
      </c>
    </row>
    <row r="474" spans="1:43" ht="56.25" x14ac:dyDescent="0.25">
      <c r="A474" s="151" t="e">
        <f t="shared" si="36"/>
        <v>#REF!</v>
      </c>
      <c r="B474" s="150" t="s">
        <v>391</v>
      </c>
      <c r="C474" s="150" t="s">
        <v>36</v>
      </c>
      <c r="D474" s="188" t="str">
        <f>IF(ISERROR(VLOOKUP(C474,Base!$C$2:$C$34,1,FALSE)),"error",LOOKUP(C474,Base!$C$2:$C$34,Base!$D$2:$D$34))</f>
        <v>Información y Comunicación</v>
      </c>
      <c r="E474" s="188" t="str">
        <f>IF(ISERROR(VLOOKUP(C474,Base!$C$2:$C$34,1,FALSE)),"error",LOOKUP(C474,Base!$C$2:$C$34,Base!$E$2:$E$34))</f>
        <v>Transparencia, acceso a la información pública y lucha contra la corrupcióN</v>
      </c>
      <c r="F474" s="188" t="str">
        <f>IF(ISERROR(VLOOKUP(C474,Base!$C$2:$C$34,1,FALSE)),"error",LOOKUP(C474,Base!$C$2:$C$34,Base!$F$2:$F$34))</f>
        <v>Plan de Acción / Plan Anticorrupción y de Atención al Ciudadano</v>
      </c>
      <c r="G474" s="188" t="str">
        <f>IF(ISERROR(VLOOKUP(C474,Base!$C$2:$C$34,1,FALSE)),"error",LOOKUP(C474,Base!$C$2:$C$34,Base!$G$2:$G$34))</f>
        <v>IG-Consolidación del direccionamiento institucional</v>
      </c>
      <c r="H474" s="188" t="str">
        <f>IF(ISERROR(VLOOKUP(C474,Base!$C$2:$C$34,1,FALSE)),"error",LOOKUP(C474,Base!$C$2:$C$34,Base!$H$2:$H$34))</f>
        <v xml:space="preserve">Consolidar un Sistema de Aseguramiento de la Calidad Institucional que garantice una adecuada articulación entre los procesos académicos y administrativos necesarios para ampliar el impacto social de la Institución </v>
      </c>
      <c r="I474" s="150" t="s">
        <v>211</v>
      </c>
      <c r="J474" s="75" t="s">
        <v>296</v>
      </c>
      <c r="K474" s="150" t="s">
        <v>73</v>
      </c>
      <c r="L474" s="222" t="s">
        <v>632</v>
      </c>
      <c r="M474" s="76" t="s">
        <v>955</v>
      </c>
      <c r="N474" s="76" t="s">
        <v>955</v>
      </c>
      <c r="O474" s="76" t="s">
        <v>581</v>
      </c>
      <c r="P474" s="76" t="s">
        <v>582</v>
      </c>
      <c r="Q474" s="76" t="s">
        <v>583</v>
      </c>
      <c r="R474" s="76" t="s">
        <v>581</v>
      </c>
      <c r="U474" s="182" t="s">
        <v>1533</v>
      </c>
      <c r="V474" s="77" t="s">
        <v>382</v>
      </c>
      <c r="W474" s="39">
        <v>5</v>
      </c>
      <c r="X474" s="186"/>
      <c r="AI474" s="182">
        <v>5</v>
      </c>
      <c r="AJ474" s="200">
        <v>100</v>
      </c>
      <c r="AK474" s="200">
        <v>100</v>
      </c>
      <c r="AL474" s="196" t="s">
        <v>1456</v>
      </c>
      <c r="AM474" s="199">
        <v>0</v>
      </c>
      <c r="AN474" s="198" t="str">
        <f t="shared" si="37"/>
        <v xml:space="preserve">Felicitaciones </v>
      </c>
      <c r="AO474" s="201">
        <f t="shared" ca="1" si="13"/>
        <v>43700</v>
      </c>
      <c r="AP474" s="227" t="s">
        <v>1537</v>
      </c>
      <c r="AQ474" s="199" t="s">
        <v>1219</v>
      </c>
    </row>
    <row r="475" spans="1:43" ht="90" x14ac:dyDescent="0.25">
      <c r="A475" s="151" t="e">
        <f t="shared" si="36"/>
        <v>#REF!</v>
      </c>
      <c r="B475" s="150" t="s">
        <v>391</v>
      </c>
      <c r="C475" s="150" t="s">
        <v>36</v>
      </c>
      <c r="D475" s="188" t="str">
        <f>IF(ISERROR(VLOOKUP(C475,Base!$C$2:$C$34,1,FALSE)),"error",LOOKUP(C475,Base!$C$2:$C$34,Base!$D$2:$D$34))</f>
        <v>Información y Comunicación</v>
      </c>
      <c r="E475" s="188" t="str">
        <f>IF(ISERROR(VLOOKUP(C475,Base!$C$2:$C$34,1,FALSE)),"error",LOOKUP(C475,Base!$C$2:$C$34,Base!$E$2:$E$34))</f>
        <v>Transparencia, acceso a la información pública y lucha contra la corrupcióN</v>
      </c>
      <c r="F475" s="188" t="str">
        <f>IF(ISERROR(VLOOKUP(C475,Base!$C$2:$C$34,1,FALSE)),"error",LOOKUP(C475,Base!$C$2:$C$34,Base!$F$2:$F$34))</f>
        <v>Plan de Acción / Plan Anticorrupción y de Atención al Ciudadano</v>
      </c>
      <c r="G475" s="188" t="str">
        <f>IF(ISERROR(VLOOKUP(C475,Base!$C$2:$C$34,1,FALSE)),"error",LOOKUP(C475,Base!$C$2:$C$34,Base!$G$2:$G$34))</f>
        <v>IG-Consolidación del direccionamiento institucional</v>
      </c>
      <c r="H475" s="188" t="str">
        <f>IF(ISERROR(VLOOKUP(C475,Base!$C$2:$C$34,1,FALSE)),"error",LOOKUP(C475,Base!$C$2:$C$34,Base!$H$2:$H$34))</f>
        <v xml:space="preserve">Consolidar un Sistema de Aseguramiento de la Calidad Institucional que garantice una adecuada articulación entre los procesos académicos y administrativos necesarios para ampliar el impacto social de la Institución </v>
      </c>
      <c r="I475" s="150" t="s">
        <v>211</v>
      </c>
      <c r="J475" s="75" t="s">
        <v>297</v>
      </c>
      <c r="K475" s="150" t="s">
        <v>73</v>
      </c>
      <c r="L475" s="222" t="s">
        <v>1538</v>
      </c>
      <c r="M475" s="76" t="s">
        <v>955</v>
      </c>
      <c r="N475" s="76" t="s">
        <v>955</v>
      </c>
      <c r="O475" s="76" t="s">
        <v>581</v>
      </c>
      <c r="P475" s="76" t="s">
        <v>582</v>
      </c>
      <c r="Q475" s="76" t="s">
        <v>583</v>
      </c>
      <c r="R475" s="76" t="s">
        <v>581</v>
      </c>
      <c r="U475" s="182" t="s">
        <v>638</v>
      </c>
      <c r="V475" s="77" t="s">
        <v>382</v>
      </c>
      <c r="W475" s="39">
        <v>3</v>
      </c>
      <c r="X475" s="186"/>
      <c r="AI475" s="182">
        <v>2</v>
      </c>
      <c r="AJ475" s="200">
        <v>100</v>
      </c>
      <c r="AK475" s="200">
        <v>100</v>
      </c>
      <c r="AL475" s="196" t="s">
        <v>1456</v>
      </c>
      <c r="AM475" s="199">
        <v>0</v>
      </c>
      <c r="AN475" s="198" t="str">
        <f t="shared" si="37"/>
        <v xml:space="preserve">Felicitaciones </v>
      </c>
      <c r="AO475" s="201">
        <f t="shared" ca="1" si="13"/>
        <v>43700</v>
      </c>
      <c r="AP475" s="227" t="s">
        <v>1549</v>
      </c>
      <c r="AQ475" s="199" t="s">
        <v>1219</v>
      </c>
    </row>
    <row r="476" spans="1:43" ht="78.75" x14ac:dyDescent="0.25">
      <c r="A476" s="151" t="e">
        <f t="shared" si="36"/>
        <v>#REF!</v>
      </c>
      <c r="B476" s="150" t="s">
        <v>391</v>
      </c>
      <c r="C476" s="150" t="s">
        <v>36</v>
      </c>
      <c r="D476" s="188" t="str">
        <f>IF(ISERROR(VLOOKUP(C476,Base!$C$2:$C$34,1,FALSE)),"error",LOOKUP(C476,Base!$C$2:$C$34,Base!$D$2:$D$34))</f>
        <v>Información y Comunicación</v>
      </c>
      <c r="E476" s="188" t="str">
        <f>IF(ISERROR(VLOOKUP(C476,Base!$C$2:$C$34,1,FALSE)),"error",LOOKUP(C476,Base!$C$2:$C$34,Base!$E$2:$E$34))</f>
        <v>Transparencia, acceso a la información pública y lucha contra la corrupcióN</v>
      </c>
      <c r="F476" s="188" t="str">
        <f>IF(ISERROR(VLOOKUP(C476,Base!$C$2:$C$34,1,FALSE)),"error",LOOKUP(C476,Base!$C$2:$C$34,Base!$F$2:$F$34))</f>
        <v>Plan de Acción / Plan Anticorrupción y de Atención al Ciudadano</v>
      </c>
      <c r="G476" s="188" t="str">
        <f>IF(ISERROR(VLOOKUP(C476,Base!$C$2:$C$34,1,FALSE)),"error",LOOKUP(C476,Base!$C$2:$C$34,Base!$G$2:$G$34))</f>
        <v>IG-Consolidación del direccionamiento institucional</v>
      </c>
      <c r="H476" s="188" t="str">
        <f>IF(ISERROR(VLOOKUP(C476,Base!$C$2:$C$34,1,FALSE)),"error",LOOKUP(C476,Base!$C$2:$C$34,Base!$H$2:$H$34))</f>
        <v xml:space="preserve">Consolidar un Sistema de Aseguramiento de la Calidad Institucional que garantice una adecuada articulación entre los procesos académicos y administrativos necesarios para ampliar el impacto social de la Institución </v>
      </c>
      <c r="I476" s="150" t="s">
        <v>211</v>
      </c>
      <c r="J476" s="75" t="s">
        <v>297</v>
      </c>
      <c r="K476" s="150" t="s">
        <v>73</v>
      </c>
      <c r="L476" s="222" t="s">
        <v>1538</v>
      </c>
      <c r="M476" s="76" t="s">
        <v>955</v>
      </c>
      <c r="N476" s="76" t="s">
        <v>955</v>
      </c>
      <c r="O476" s="76" t="s">
        <v>581</v>
      </c>
      <c r="P476" s="76" t="s">
        <v>582</v>
      </c>
      <c r="Q476" s="76" t="s">
        <v>583</v>
      </c>
      <c r="R476" s="76" t="s">
        <v>581</v>
      </c>
      <c r="U476" s="182" t="s">
        <v>1541</v>
      </c>
      <c r="V476" s="77" t="s">
        <v>382</v>
      </c>
      <c r="W476" s="39">
        <v>3</v>
      </c>
      <c r="X476" s="186"/>
      <c r="AI476" s="182">
        <v>7</v>
      </c>
      <c r="AJ476" s="200">
        <v>100</v>
      </c>
      <c r="AK476" s="200">
        <v>100</v>
      </c>
      <c r="AL476" s="196" t="s">
        <v>1456</v>
      </c>
      <c r="AM476" s="199">
        <v>0</v>
      </c>
      <c r="AN476" s="198" t="str">
        <f t="shared" si="37"/>
        <v xml:space="preserve">Felicitaciones </v>
      </c>
      <c r="AO476" s="201">
        <f t="shared" ca="1" si="13"/>
        <v>43700</v>
      </c>
      <c r="AP476" s="227" t="s">
        <v>1550</v>
      </c>
      <c r="AQ476" s="199" t="s">
        <v>1219</v>
      </c>
    </row>
    <row r="477" spans="1:43" ht="56.25" x14ac:dyDescent="0.25">
      <c r="A477" s="151" t="e">
        <f t="shared" si="36"/>
        <v>#REF!</v>
      </c>
      <c r="B477" s="150" t="s">
        <v>391</v>
      </c>
      <c r="C477" s="150" t="s">
        <v>36</v>
      </c>
      <c r="D477" s="188" t="str">
        <f>IF(ISERROR(VLOOKUP(C477,Base!$C$2:$C$34,1,FALSE)),"error",LOOKUP(C477,Base!$C$2:$C$34,Base!$D$2:$D$34))</f>
        <v>Información y Comunicación</v>
      </c>
      <c r="E477" s="188" t="str">
        <f>IF(ISERROR(VLOOKUP(C477,Base!$C$2:$C$34,1,FALSE)),"error",LOOKUP(C477,Base!$C$2:$C$34,Base!$E$2:$E$34))</f>
        <v>Transparencia, acceso a la información pública y lucha contra la corrupcióN</v>
      </c>
      <c r="F477" s="188" t="str">
        <f>IF(ISERROR(VLOOKUP(C477,Base!$C$2:$C$34,1,FALSE)),"error",LOOKUP(C477,Base!$C$2:$C$34,Base!$F$2:$F$34))</f>
        <v>Plan de Acción / Plan Anticorrupción y de Atención al Ciudadano</v>
      </c>
      <c r="G477" s="188" t="str">
        <f>IF(ISERROR(VLOOKUP(C477,Base!$C$2:$C$34,1,FALSE)),"error",LOOKUP(C477,Base!$C$2:$C$34,Base!$G$2:$G$34))</f>
        <v>IG-Consolidación del direccionamiento institucional</v>
      </c>
      <c r="H477" s="188" t="str">
        <f>IF(ISERROR(VLOOKUP(C477,Base!$C$2:$C$34,1,FALSE)),"error",LOOKUP(C477,Base!$C$2:$C$34,Base!$H$2:$H$34))</f>
        <v xml:space="preserve">Consolidar un Sistema de Aseguramiento de la Calidad Institucional que garantice una adecuada articulación entre los procesos académicos y administrativos necesarios para ampliar el impacto social de la Institución </v>
      </c>
      <c r="I477" s="150" t="s">
        <v>211</v>
      </c>
      <c r="J477" s="75" t="s">
        <v>297</v>
      </c>
      <c r="K477" s="150" t="s">
        <v>73</v>
      </c>
      <c r="L477" s="222" t="s">
        <v>637</v>
      </c>
      <c r="M477" s="76" t="s">
        <v>955</v>
      </c>
      <c r="N477" s="76" t="s">
        <v>955</v>
      </c>
      <c r="O477" s="76" t="s">
        <v>581</v>
      </c>
      <c r="P477" s="76" t="s">
        <v>582</v>
      </c>
      <c r="Q477" s="76" t="s">
        <v>583</v>
      </c>
      <c r="R477" s="76" t="s">
        <v>581</v>
      </c>
      <c r="U477" s="182" t="s">
        <v>1541</v>
      </c>
      <c r="V477" s="77" t="s">
        <v>382</v>
      </c>
      <c r="W477" s="39">
        <v>3</v>
      </c>
      <c r="X477" s="186"/>
      <c r="AI477" s="182">
        <v>4</v>
      </c>
      <c r="AJ477" s="200">
        <v>100</v>
      </c>
      <c r="AK477" s="200">
        <v>100</v>
      </c>
      <c r="AL477" s="196" t="s">
        <v>1456</v>
      </c>
      <c r="AM477" s="199">
        <v>0</v>
      </c>
      <c r="AN477" s="198" t="str">
        <f t="shared" si="37"/>
        <v xml:space="preserve">Felicitaciones </v>
      </c>
      <c r="AO477" s="201">
        <f t="shared" ca="1" si="13"/>
        <v>43700</v>
      </c>
      <c r="AP477" s="227" t="s">
        <v>1551</v>
      </c>
      <c r="AQ477" s="199" t="s">
        <v>1219</v>
      </c>
    </row>
    <row r="478" spans="1:43" ht="45" x14ac:dyDescent="0.25">
      <c r="A478" s="151" t="e">
        <f t="shared" si="36"/>
        <v>#REF!</v>
      </c>
      <c r="B478" s="150" t="s">
        <v>391</v>
      </c>
      <c r="C478" s="150" t="s">
        <v>36</v>
      </c>
      <c r="D478" s="188" t="str">
        <f>IF(ISERROR(VLOOKUP(C478,Base!$C$2:$C$34,1,FALSE)),"error",LOOKUP(C478,Base!$C$2:$C$34,Base!$D$2:$D$34))</f>
        <v>Información y Comunicación</v>
      </c>
      <c r="E478" s="188" t="str">
        <f>IF(ISERROR(VLOOKUP(C478,Base!$C$2:$C$34,1,FALSE)),"error",LOOKUP(C478,Base!$C$2:$C$34,Base!$E$2:$E$34))</f>
        <v>Transparencia, acceso a la información pública y lucha contra la corrupcióN</v>
      </c>
      <c r="F478" s="188" t="str">
        <f>IF(ISERROR(VLOOKUP(C478,Base!$C$2:$C$34,1,FALSE)),"error",LOOKUP(C478,Base!$C$2:$C$34,Base!$F$2:$F$34))</f>
        <v>Plan de Acción / Plan Anticorrupción y de Atención al Ciudadano</v>
      </c>
      <c r="G478" s="188" t="str">
        <f>IF(ISERROR(VLOOKUP(C478,Base!$C$2:$C$34,1,FALSE)),"error",LOOKUP(C478,Base!$C$2:$C$34,Base!$G$2:$G$34))</f>
        <v>IG-Consolidación del direccionamiento institucional</v>
      </c>
      <c r="H478" s="188" t="str">
        <f>IF(ISERROR(VLOOKUP(C478,Base!$C$2:$C$34,1,FALSE)),"error",LOOKUP(C478,Base!$C$2:$C$34,Base!$H$2:$H$34))</f>
        <v xml:space="preserve">Consolidar un Sistema de Aseguramiento de la Calidad Institucional que garantice una adecuada articulación entre los procesos académicos y administrativos necesarios para ampliar el impacto social de la Institución </v>
      </c>
      <c r="I478" s="150" t="s">
        <v>211</v>
      </c>
      <c r="J478" s="75" t="s">
        <v>297</v>
      </c>
      <c r="K478" s="150" t="s">
        <v>73</v>
      </c>
      <c r="L478" s="222" t="s">
        <v>639</v>
      </c>
      <c r="M478" s="76" t="s">
        <v>955</v>
      </c>
      <c r="N478" s="76" t="s">
        <v>955</v>
      </c>
      <c r="O478" s="76" t="s">
        <v>581</v>
      </c>
      <c r="P478" s="76" t="s">
        <v>582</v>
      </c>
      <c r="Q478" s="76" t="s">
        <v>583</v>
      </c>
      <c r="R478" s="76" t="s">
        <v>581</v>
      </c>
      <c r="U478" s="182" t="s">
        <v>1542</v>
      </c>
      <c r="V478" s="77" t="s">
        <v>382</v>
      </c>
      <c r="W478" s="39">
        <v>1</v>
      </c>
      <c r="X478" s="186"/>
      <c r="AI478" s="182">
        <v>1</v>
      </c>
      <c r="AJ478" s="200">
        <v>100</v>
      </c>
      <c r="AK478" s="200">
        <v>100</v>
      </c>
      <c r="AL478" s="196" t="s">
        <v>1456</v>
      </c>
      <c r="AM478" s="199">
        <v>0</v>
      </c>
      <c r="AN478" s="198" t="str">
        <f t="shared" si="37"/>
        <v xml:space="preserve">Felicitaciones </v>
      </c>
      <c r="AO478" s="201">
        <f t="shared" ca="1" si="13"/>
        <v>43700</v>
      </c>
      <c r="AP478" s="227" t="s">
        <v>1552</v>
      </c>
      <c r="AQ478" s="199" t="s">
        <v>1219</v>
      </c>
    </row>
    <row r="479" spans="1:43" ht="157.5" x14ac:dyDescent="0.25">
      <c r="A479" s="151" t="e">
        <f t="shared" si="36"/>
        <v>#REF!</v>
      </c>
      <c r="B479" s="150" t="s">
        <v>391</v>
      </c>
      <c r="C479" s="150" t="s">
        <v>36</v>
      </c>
      <c r="D479" s="188" t="str">
        <f>IF(ISERROR(VLOOKUP(C479,Base!$C$2:$C$34,1,FALSE)),"error",LOOKUP(C479,Base!$C$2:$C$34,Base!$D$2:$D$34))</f>
        <v>Información y Comunicación</v>
      </c>
      <c r="E479" s="188" t="str">
        <f>IF(ISERROR(VLOOKUP(C479,Base!$C$2:$C$34,1,FALSE)),"error",LOOKUP(C479,Base!$C$2:$C$34,Base!$E$2:$E$34))</f>
        <v>Transparencia, acceso a la información pública y lucha contra la corrupcióN</v>
      </c>
      <c r="F479" s="188" t="str">
        <f>IF(ISERROR(VLOOKUP(C479,Base!$C$2:$C$34,1,FALSE)),"error",LOOKUP(C479,Base!$C$2:$C$34,Base!$F$2:$F$34))</f>
        <v>Plan de Acción / Plan Anticorrupción y de Atención al Ciudadano</v>
      </c>
      <c r="G479" s="188" t="str">
        <f>IF(ISERROR(VLOOKUP(C479,Base!$C$2:$C$34,1,FALSE)),"error",LOOKUP(C479,Base!$C$2:$C$34,Base!$G$2:$G$34))</f>
        <v>IG-Consolidación del direccionamiento institucional</v>
      </c>
      <c r="H479" s="188" t="str">
        <f>IF(ISERROR(VLOOKUP(C479,Base!$C$2:$C$34,1,FALSE)),"error",LOOKUP(C479,Base!$C$2:$C$34,Base!$H$2:$H$34))</f>
        <v xml:space="preserve">Consolidar un Sistema de Aseguramiento de la Calidad Institucional que garantice una adecuada articulación entre los procesos académicos y administrativos necesarios para ampliar el impacto social de la Institución </v>
      </c>
      <c r="I479" s="150" t="s">
        <v>211</v>
      </c>
      <c r="J479" s="75" t="s">
        <v>297</v>
      </c>
      <c r="K479" s="150" t="s">
        <v>73</v>
      </c>
      <c r="L479" s="222" t="s">
        <v>640</v>
      </c>
      <c r="M479" s="76" t="s">
        <v>955</v>
      </c>
      <c r="N479" s="76" t="s">
        <v>955</v>
      </c>
      <c r="O479" s="76" t="s">
        <v>581</v>
      </c>
      <c r="P479" s="76" t="s">
        <v>582</v>
      </c>
      <c r="Q479" s="76" t="s">
        <v>583</v>
      </c>
      <c r="R479" s="76" t="s">
        <v>581</v>
      </c>
      <c r="U479" s="182" t="s">
        <v>1543</v>
      </c>
      <c r="V479" s="77" t="s">
        <v>382</v>
      </c>
      <c r="W479" s="39">
        <v>2</v>
      </c>
      <c r="X479" s="186"/>
      <c r="AI479" s="182">
        <v>5</v>
      </c>
      <c r="AJ479" s="200">
        <v>100</v>
      </c>
      <c r="AK479" s="200">
        <v>100</v>
      </c>
      <c r="AL479" s="196" t="s">
        <v>1456</v>
      </c>
      <c r="AM479" s="199">
        <v>0</v>
      </c>
      <c r="AN479" s="198" t="str">
        <f t="shared" si="37"/>
        <v xml:space="preserve">Felicitaciones </v>
      </c>
      <c r="AO479" s="201">
        <f t="shared" ca="1" si="13"/>
        <v>43700</v>
      </c>
      <c r="AP479" s="227" t="s">
        <v>1553</v>
      </c>
      <c r="AQ479" s="199" t="s">
        <v>1219</v>
      </c>
    </row>
    <row r="480" spans="1:43" ht="45" x14ac:dyDescent="0.25">
      <c r="A480" s="151" t="e">
        <f t="shared" si="36"/>
        <v>#REF!</v>
      </c>
      <c r="B480" s="150" t="s">
        <v>391</v>
      </c>
      <c r="C480" s="150" t="s">
        <v>36</v>
      </c>
      <c r="D480" s="188" t="str">
        <f>IF(ISERROR(VLOOKUP(C480,Base!$C$2:$C$34,1,FALSE)),"error",LOOKUP(C480,Base!$C$2:$C$34,Base!$D$2:$D$34))</f>
        <v>Información y Comunicación</v>
      </c>
      <c r="E480" s="188" t="str">
        <f>IF(ISERROR(VLOOKUP(C480,Base!$C$2:$C$34,1,FALSE)),"error",LOOKUP(C480,Base!$C$2:$C$34,Base!$E$2:$E$34))</f>
        <v>Transparencia, acceso a la información pública y lucha contra la corrupcióN</v>
      </c>
      <c r="F480" s="188" t="str">
        <f>IF(ISERROR(VLOOKUP(C480,Base!$C$2:$C$34,1,FALSE)),"error",LOOKUP(C480,Base!$C$2:$C$34,Base!$F$2:$F$34))</f>
        <v>Plan de Acción / Plan Anticorrupción y de Atención al Ciudadano</v>
      </c>
      <c r="G480" s="188" t="str">
        <f>IF(ISERROR(VLOOKUP(C480,Base!$C$2:$C$34,1,FALSE)),"error",LOOKUP(C480,Base!$C$2:$C$34,Base!$G$2:$G$34))</f>
        <v>IG-Consolidación del direccionamiento institucional</v>
      </c>
      <c r="H480" s="188" t="str">
        <f>IF(ISERROR(VLOOKUP(C480,Base!$C$2:$C$34,1,FALSE)),"error",LOOKUP(C480,Base!$C$2:$C$34,Base!$H$2:$H$34))</f>
        <v xml:space="preserve">Consolidar un Sistema de Aseguramiento de la Calidad Institucional que garantice una adecuada articulación entre los procesos académicos y administrativos necesarios para ampliar el impacto social de la Institución </v>
      </c>
      <c r="I480" s="150" t="s">
        <v>211</v>
      </c>
      <c r="J480" s="75" t="s">
        <v>297</v>
      </c>
      <c r="K480" s="150" t="s">
        <v>73</v>
      </c>
      <c r="L480" s="222" t="s">
        <v>640</v>
      </c>
      <c r="M480" s="76" t="s">
        <v>955</v>
      </c>
      <c r="N480" s="76" t="s">
        <v>955</v>
      </c>
      <c r="O480" s="76" t="s">
        <v>581</v>
      </c>
      <c r="P480" s="76" t="s">
        <v>582</v>
      </c>
      <c r="Q480" s="76" t="s">
        <v>583</v>
      </c>
      <c r="R480" s="76" t="s">
        <v>581</v>
      </c>
      <c r="U480" s="182" t="s">
        <v>1544</v>
      </c>
      <c r="V480" s="77" t="s">
        <v>382</v>
      </c>
      <c r="W480" s="39">
        <v>5000</v>
      </c>
      <c r="X480" s="186"/>
      <c r="AI480" s="182">
        <v>2.8519999999999999</v>
      </c>
      <c r="AJ480" s="200">
        <v>58</v>
      </c>
      <c r="AK480" s="200">
        <v>58</v>
      </c>
      <c r="AL480" s="196" t="s">
        <v>1456</v>
      </c>
      <c r="AM480" s="199">
        <v>30</v>
      </c>
      <c r="AN480" s="198" t="str">
        <f t="shared" si="37"/>
        <v>Justifique el Retraso</v>
      </c>
      <c r="AO480" s="201">
        <f t="shared" ca="1" si="13"/>
        <v>43700</v>
      </c>
      <c r="AP480" s="199" t="s">
        <v>1554</v>
      </c>
      <c r="AQ480" s="199" t="s">
        <v>1218</v>
      </c>
    </row>
    <row r="481" spans="1:43" ht="157.5" x14ac:dyDescent="0.25">
      <c r="A481" s="151" t="e">
        <f t="shared" si="36"/>
        <v>#REF!</v>
      </c>
      <c r="B481" s="150" t="s">
        <v>391</v>
      </c>
      <c r="C481" s="150" t="s">
        <v>36</v>
      </c>
      <c r="D481" s="188" t="str">
        <f>IF(ISERROR(VLOOKUP(C481,Base!$C$2:$C$34,1,FALSE)),"error",LOOKUP(C481,Base!$C$2:$C$34,Base!$D$2:$D$34))</f>
        <v>Información y Comunicación</v>
      </c>
      <c r="E481" s="188" t="str">
        <f>IF(ISERROR(VLOOKUP(C481,Base!$C$2:$C$34,1,FALSE)),"error",LOOKUP(C481,Base!$C$2:$C$34,Base!$E$2:$E$34))</f>
        <v>Transparencia, acceso a la información pública y lucha contra la corrupcióN</v>
      </c>
      <c r="F481" s="188" t="str">
        <f>IF(ISERROR(VLOOKUP(C481,Base!$C$2:$C$34,1,FALSE)),"error",LOOKUP(C481,Base!$C$2:$C$34,Base!$F$2:$F$34))</f>
        <v>Plan de Acción / Plan Anticorrupción y de Atención al Ciudadano</v>
      </c>
      <c r="G481" s="188" t="str">
        <f>IF(ISERROR(VLOOKUP(C481,Base!$C$2:$C$34,1,FALSE)),"error",LOOKUP(C481,Base!$C$2:$C$34,Base!$G$2:$G$34))</f>
        <v>IG-Consolidación del direccionamiento institucional</v>
      </c>
      <c r="H481" s="188" t="str">
        <f>IF(ISERROR(VLOOKUP(C481,Base!$C$2:$C$34,1,FALSE)),"error",LOOKUP(C481,Base!$C$2:$C$34,Base!$H$2:$H$34))</f>
        <v xml:space="preserve">Consolidar un Sistema de Aseguramiento de la Calidad Institucional que garantice una adecuada articulación entre los procesos académicos y administrativos necesarios para ampliar el impacto social de la Institución </v>
      </c>
      <c r="I481" s="150" t="s">
        <v>211</v>
      </c>
      <c r="J481" s="75" t="s">
        <v>297</v>
      </c>
      <c r="K481" s="150" t="s">
        <v>73</v>
      </c>
      <c r="L481" s="222" t="s">
        <v>642</v>
      </c>
      <c r="M481" s="76" t="s">
        <v>955</v>
      </c>
      <c r="N481" s="76" t="s">
        <v>955</v>
      </c>
      <c r="O481" s="76" t="s">
        <v>581</v>
      </c>
      <c r="P481" s="76" t="s">
        <v>582</v>
      </c>
      <c r="Q481" s="76" t="s">
        <v>583</v>
      </c>
      <c r="R481" s="76" t="s">
        <v>581</v>
      </c>
      <c r="U481" s="182" t="s">
        <v>1545</v>
      </c>
      <c r="V481" s="77" t="s">
        <v>135</v>
      </c>
      <c r="W481" s="39">
        <v>1</v>
      </c>
      <c r="X481" s="186"/>
      <c r="AI481" s="236">
        <v>0.01</v>
      </c>
      <c r="AJ481" s="200">
        <v>100</v>
      </c>
      <c r="AK481" s="200">
        <v>100</v>
      </c>
      <c r="AL481" s="196" t="s">
        <v>1456</v>
      </c>
      <c r="AM481" s="199">
        <v>0</v>
      </c>
      <c r="AN481" s="198" t="str">
        <f t="shared" si="37"/>
        <v xml:space="preserve">Felicitaciones </v>
      </c>
      <c r="AO481" s="201">
        <f t="shared" ca="1" si="13"/>
        <v>43700</v>
      </c>
      <c r="AP481" s="227" t="s">
        <v>1555</v>
      </c>
      <c r="AQ481" s="199" t="s">
        <v>1219</v>
      </c>
    </row>
    <row r="482" spans="1:43" ht="56.25" x14ac:dyDescent="0.25">
      <c r="A482" s="151" t="e">
        <f t="shared" si="36"/>
        <v>#REF!</v>
      </c>
      <c r="B482" s="150" t="s">
        <v>391</v>
      </c>
      <c r="C482" s="150" t="s">
        <v>36</v>
      </c>
      <c r="D482" s="188" t="str">
        <f>IF(ISERROR(VLOOKUP(C482,Base!$C$2:$C$34,1,FALSE)),"error",LOOKUP(C482,Base!$C$2:$C$34,Base!$D$2:$D$34))</f>
        <v>Información y Comunicación</v>
      </c>
      <c r="E482" s="188" t="str">
        <f>IF(ISERROR(VLOOKUP(C482,Base!$C$2:$C$34,1,FALSE)),"error",LOOKUP(C482,Base!$C$2:$C$34,Base!$E$2:$E$34))</f>
        <v>Transparencia, acceso a la información pública y lucha contra la corrupcióN</v>
      </c>
      <c r="F482" s="188" t="str">
        <f>IF(ISERROR(VLOOKUP(C482,Base!$C$2:$C$34,1,FALSE)),"error",LOOKUP(C482,Base!$C$2:$C$34,Base!$F$2:$F$34))</f>
        <v>Plan de Acción / Plan Anticorrupción y de Atención al Ciudadano</v>
      </c>
      <c r="G482" s="188" t="str">
        <f>IF(ISERROR(VLOOKUP(C482,Base!$C$2:$C$34,1,FALSE)),"error",LOOKUP(C482,Base!$C$2:$C$34,Base!$G$2:$G$34))</f>
        <v>IG-Consolidación del direccionamiento institucional</v>
      </c>
      <c r="H482" s="188" t="str">
        <f>IF(ISERROR(VLOOKUP(C482,Base!$C$2:$C$34,1,FALSE)),"error",LOOKUP(C482,Base!$C$2:$C$34,Base!$H$2:$H$34))</f>
        <v xml:space="preserve">Consolidar un Sistema de Aseguramiento de la Calidad Institucional que garantice una adecuada articulación entre los procesos académicos y administrativos necesarios para ampliar el impacto social de la Institución </v>
      </c>
      <c r="I482" s="150" t="s">
        <v>211</v>
      </c>
      <c r="J482" s="75" t="s">
        <v>298</v>
      </c>
      <c r="K482" s="150" t="s">
        <v>73</v>
      </c>
      <c r="L482" s="222" t="s">
        <v>644</v>
      </c>
      <c r="M482" s="76" t="s">
        <v>955</v>
      </c>
      <c r="N482" s="76" t="s">
        <v>955</v>
      </c>
      <c r="O482" s="76" t="s">
        <v>581</v>
      </c>
      <c r="P482" s="76" t="s">
        <v>582</v>
      </c>
      <c r="Q482" s="76" t="s">
        <v>583</v>
      </c>
      <c r="R482" s="76" t="s">
        <v>581</v>
      </c>
      <c r="U482" s="182" t="s">
        <v>1546</v>
      </c>
      <c r="V482" s="77" t="s">
        <v>135</v>
      </c>
      <c r="W482" s="39">
        <v>80</v>
      </c>
      <c r="X482" s="186"/>
      <c r="AI482" s="236">
        <v>0.8</v>
      </c>
      <c r="AJ482" s="200">
        <v>100</v>
      </c>
      <c r="AK482" s="200">
        <v>100</v>
      </c>
      <c r="AL482" s="196" t="s">
        <v>1456</v>
      </c>
      <c r="AM482" s="199">
        <v>0</v>
      </c>
      <c r="AN482" s="198" t="str">
        <f t="shared" si="37"/>
        <v xml:space="preserve">Felicitaciones </v>
      </c>
      <c r="AO482" s="201">
        <f t="shared" ca="1" si="13"/>
        <v>43700</v>
      </c>
      <c r="AP482" s="227" t="s">
        <v>1556</v>
      </c>
      <c r="AQ482" s="199" t="s">
        <v>1219</v>
      </c>
    </row>
    <row r="483" spans="1:43" ht="78.75" x14ac:dyDescent="0.25">
      <c r="A483" s="151" t="e">
        <f t="shared" si="36"/>
        <v>#REF!</v>
      </c>
      <c r="B483" s="150" t="s">
        <v>391</v>
      </c>
      <c r="C483" s="150" t="s">
        <v>36</v>
      </c>
      <c r="D483" s="188" t="str">
        <f>IF(ISERROR(VLOOKUP(C483,Base!$C$2:$C$34,1,FALSE)),"error",LOOKUP(C483,Base!$C$2:$C$34,Base!$D$2:$D$34))</f>
        <v>Información y Comunicación</v>
      </c>
      <c r="E483" s="188" t="str">
        <f>IF(ISERROR(VLOOKUP(C483,Base!$C$2:$C$34,1,FALSE)),"error",LOOKUP(C483,Base!$C$2:$C$34,Base!$E$2:$E$34))</f>
        <v>Transparencia, acceso a la información pública y lucha contra la corrupcióN</v>
      </c>
      <c r="F483" s="188" t="str">
        <f>IF(ISERROR(VLOOKUP(C483,Base!$C$2:$C$34,1,FALSE)),"error",LOOKUP(C483,Base!$C$2:$C$34,Base!$F$2:$F$34))</f>
        <v>Plan de Acción / Plan Anticorrupción y de Atención al Ciudadano</v>
      </c>
      <c r="G483" s="188" t="str">
        <f>IF(ISERROR(VLOOKUP(C483,Base!$C$2:$C$34,1,FALSE)),"error",LOOKUP(C483,Base!$C$2:$C$34,Base!$G$2:$G$34))</f>
        <v>IG-Consolidación del direccionamiento institucional</v>
      </c>
      <c r="H483" s="188" t="str">
        <f>IF(ISERROR(VLOOKUP(C483,Base!$C$2:$C$34,1,FALSE)),"error",LOOKUP(C483,Base!$C$2:$C$34,Base!$H$2:$H$34))</f>
        <v xml:space="preserve">Consolidar un Sistema de Aseguramiento de la Calidad Institucional que garantice una adecuada articulación entre los procesos académicos y administrativos necesarios para ampliar el impacto social de la Institución </v>
      </c>
      <c r="I483" s="150" t="s">
        <v>211</v>
      </c>
      <c r="J483" s="75" t="s">
        <v>298</v>
      </c>
      <c r="K483" s="150" t="s">
        <v>73</v>
      </c>
      <c r="L483" s="222" t="s">
        <v>1539</v>
      </c>
      <c r="M483" s="76" t="s">
        <v>955</v>
      </c>
      <c r="N483" s="76" t="s">
        <v>955</v>
      </c>
      <c r="O483" s="76" t="s">
        <v>581</v>
      </c>
      <c r="P483" s="76" t="s">
        <v>582</v>
      </c>
      <c r="Q483" s="76" t="s">
        <v>583</v>
      </c>
      <c r="R483" s="76" t="s">
        <v>581</v>
      </c>
      <c r="U483" s="182" t="s">
        <v>1547</v>
      </c>
      <c r="V483" s="77" t="s">
        <v>135</v>
      </c>
      <c r="W483" s="39">
        <v>1</v>
      </c>
      <c r="X483" s="186"/>
      <c r="AI483" s="182">
        <v>1</v>
      </c>
      <c r="AJ483" s="200">
        <v>100</v>
      </c>
      <c r="AK483" s="200">
        <v>100</v>
      </c>
      <c r="AL483" s="196" t="s">
        <v>1456</v>
      </c>
      <c r="AM483" s="199">
        <v>0</v>
      </c>
      <c r="AN483" s="198" t="str">
        <f t="shared" si="37"/>
        <v xml:space="preserve">Felicitaciones </v>
      </c>
      <c r="AO483" s="201">
        <f t="shared" ca="1" si="13"/>
        <v>43700</v>
      </c>
      <c r="AP483" s="227" t="s">
        <v>1557</v>
      </c>
      <c r="AQ483" s="199" t="s">
        <v>1219</v>
      </c>
    </row>
    <row r="484" spans="1:43" ht="45" x14ac:dyDescent="0.25">
      <c r="A484" s="151" t="e">
        <f t="shared" si="36"/>
        <v>#REF!</v>
      </c>
      <c r="B484" s="150" t="s">
        <v>391</v>
      </c>
      <c r="C484" s="150" t="s">
        <v>36</v>
      </c>
      <c r="D484" s="188" t="str">
        <f>IF(ISERROR(VLOOKUP(C484,Base!$C$2:$C$34,1,FALSE)),"error",LOOKUP(C484,Base!$C$2:$C$34,Base!$D$2:$D$34))</f>
        <v>Información y Comunicación</v>
      </c>
      <c r="E484" s="188" t="str">
        <f>IF(ISERROR(VLOOKUP(C484,Base!$C$2:$C$34,1,FALSE)),"error",LOOKUP(C484,Base!$C$2:$C$34,Base!$E$2:$E$34))</f>
        <v>Transparencia, acceso a la información pública y lucha contra la corrupcióN</v>
      </c>
      <c r="F484" s="188" t="str">
        <f>IF(ISERROR(VLOOKUP(C484,Base!$C$2:$C$34,1,FALSE)),"error",LOOKUP(C484,Base!$C$2:$C$34,Base!$F$2:$F$34))</f>
        <v>Plan de Acción / Plan Anticorrupción y de Atención al Ciudadano</v>
      </c>
      <c r="G484" s="188" t="str">
        <f>IF(ISERROR(VLOOKUP(C484,Base!$C$2:$C$34,1,FALSE)),"error",LOOKUP(C484,Base!$C$2:$C$34,Base!$G$2:$G$34))</f>
        <v>IG-Consolidación del direccionamiento institucional</v>
      </c>
      <c r="H484" s="188" t="str">
        <f>IF(ISERROR(VLOOKUP(C484,Base!$C$2:$C$34,1,FALSE)),"error",LOOKUP(C484,Base!$C$2:$C$34,Base!$H$2:$H$34))</f>
        <v xml:space="preserve">Consolidar un Sistema de Aseguramiento de la Calidad Institucional que garantice una adecuada articulación entre los procesos académicos y administrativos necesarios para ampliar el impacto social de la Institución </v>
      </c>
      <c r="I484" s="150" t="s">
        <v>211</v>
      </c>
      <c r="J484" s="75" t="s">
        <v>298</v>
      </c>
      <c r="K484" s="150" t="s">
        <v>73</v>
      </c>
      <c r="L484" s="222" t="s">
        <v>1540</v>
      </c>
      <c r="M484" s="76" t="s">
        <v>955</v>
      </c>
      <c r="N484" s="76" t="s">
        <v>955</v>
      </c>
      <c r="O484" s="76" t="s">
        <v>581</v>
      </c>
      <c r="P484" s="76" t="s">
        <v>582</v>
      </c>
      <c r="Q484" s="76" t="s">
        <v>583</v>
      </c>
      <c r="R484" s="76" t="s">
        <v>581</v>
      </c>
      <c r="U484" s="182" t="s">
        <v>1548</v>
      </c>
      <c r="V484" s="77" t="s">
        <v>1433</v>
      </c>
      <c r="W484" s="39">
        <v>1</v>
      </c>
      <c r="X484" s="186"/>
      <c r="AI484" s="182">
        <v>1</v>
      </c>
      <c r="AJ484" s="200">
        <v>100</v>
      </c>
      <c r="AK484" s="200">
        <v>100</v>
      </c>
      <c r="AL484" s="196" t="s">
        <v>1456</v>
      </c>
      <c r="AM484" s="199">
        <v>0</v>
      </c>
      <c r="AN484" s="198" t="str">
        <f t="shared" ref="AN484" si="38">IF(AM484="","",IF(AM484&lt;=0,"Felicitaciones ",IF(AM484&lt;=15,"Retraso Moderado",IF(AM484&gt;15,"Justifique el Retraso",))))</f>
        <v xml:space="preserve">Felicitaciones </v>
      </c>
      <c r="AO484" s="201">
        <f t="shared" ca="1" si="13"/>
        <v>43700</v>
      </c>
      <c r="AP484" s="227" t="s">
        <v>1558</v>
      </c>
      <c r="AQ484" s="199" t="s">
        <v>1219</v>
      </c>
    </row>
    <row r="485" spans="1:43" ht="50.25" customHeight="1" x14ac:dyDescent="0.25">
      <c r="A485" s="151" t="e">
        <f t="shared" si="36"/>
        <v>#REF!</v>
      </c>
      <c r="B485" s="222" t="s">
        <v>391</v>
      </c>
      <c r="C485" s="222" t="s">
        <v>38</v>
      </c>
      <c r="D485" s="188" t="str">
        <f>IF(ISERROR(VLOOKUP(C485,Base!$C$2:$C$34,1,FALSE)),"error",LOOKUP(C485,Base!$C$2:$C$34,Base!$D$2:$D$34))</f>
        <v>Gestión del Conocimiento</v>
      </c>
      <c r="E485" s="188" t="str">
        <f>IF(ISERROR(VLOOKUP(C485,Base!$C$2:$C$34,1,FALSE)),"error",LOOKUP(C485,Base!$C$2:$C$34,Base!$E$2:$E$34))</f>
        <v>Gestión del conocimiento e innovación</v>
      </c>
      <c r="F485" s="188" t="str">
        <f>IF(ISERROR(VLOOKUP(C485,Base!$C$2:$C$34,1,FALSE)),"error",LOOKUP(C485,Base!$C$2:$C$34,Base!$F$2:$F$34))</f>
        <v xml:space="preserve">Plan de Acción </v>
      </c>
      <c r="G485" s="188" t="str">
        <f>IF(ISERROR(VLOOKUP(C485,Base!$C$2:$C$34,1,FALSE)),"error",LOOKUP(C485,Base!$C$2:$C$34,Base!$G$2:$G$34))</f>
        <v>IG-Proyección y posicionamiento regional e internacional</v>
      </c>
      <c r="H485" s="188" t="str">
        <f>IF(ISERROR(VLOOKUP(C485,Base!$C$2:$C$34,1,FALSE)),"error",LOOKUP(C485,Base!$C$2:$C$34,Base!$H$2:$H$34))</f>
        <v xml:space="preserve">Consolidar un Sistema de Aseguramiento de la Calidad Institucional que garantice una adecuada articulación entre los procesos académicos y administrativos necesarios para ampliar el impacto social de la Institución </v>
      </c>
      <c r="I485" s="150" t="s">
        <v>417</v>
      </c>
      <c r="J485" s="75" t="s">
        <v>242</v>
      </c>
      <c r="K485" s="222" t="s">
        <v>73</v>
      </c>
      <c r="L485" s="181" t="s">
        <v>1764</v>
      </c>
      <c r="M485" s="76" t="s">
        <v>579</v>
      </c>
      <c r="N485" s="76" t="s">
        <v>851</v>
      </c>
      <c r="O485" s="76" t="s">
        <v>581</v>
      </c>
      <c r="P485" s="76" t="s">
        <v>582</v>
      </c>
      <c r="Q485" s="76" t="s">
        <v>583</v>
      </c>
      <c r="R485" s="76" t="s">
        <v>581</v>
      </c>
      <c r="S485" s="182" t="s">
        <v>1762</v>
      </c>
      <c r="T485" s="77" t="s">
        <v>382</v>
      </c>
      <c r="U485" s="182" t="s">
        <v>1767</v>
      </c>
      <c r="V485" s="77" t="s">
        <v>382</v>
      </c>
      <c r="W485" s="184">
        <v>1</v>
      </c>
      <c r="X485" s="185"/>
      <c r="Y485" s="184"/>
      <c r="Z485" s="200">
        <v>100</v>
      </c>
      <c r="AA485" s="200">
        <v>100</v>
      </c>
      <c r="AB485" s="196" t="s">
        <v>1396</v>
      </c>
      <c r="AC485" s="199">
        <v>0</v>
      </c>
      <c r="AD485" s="198"/>
      <c r="AE485" s="201">
        <v>43488</v>
      </c>
      <c r="AF485" s="227"/>
      <c r="AG485" s="199" t="s">
        <v>1219</v>
      </c>
      <c r="AI485" s="184"/>
      <c r="AJ485" s="200">
        <v>90</v>
      </c>
      <c r="AK485" s="200">
        <v>90</v>
      </c>
      <c r="AL485" s="196" t="s">
        <v>1396</v>
      </c>
      <c r="AM485" s="199">
        <v>0</v>
      </c>
      <c r="AN485" s="198" t="str">
        <f t="shared" ref="AN485:AN487" si="39">IF(AM485="","",IF(AM485&lt;=0,"Felicitaciones ",IF(AM485&lt;=15,"Retraso Moderado",IF(AM485&gt;15,"Justifique el Retraso",))))</f>
        <v xml:space="preserve">Felicitaciones </v>
      </c>
      <c r="AO485" s="201">
        <f t="shared" ca="1" si="13"/>
        <v>43700</v>
      </c>
      <c r="AP485" s="227"/>
      <c r="AQ485" s="199" t="s">
        <v>1219</v>
      </c>
    </row>
    <row r="486" spans="1:43" ht="45" x14ac:dyDescent="0.25">
      <c r="A486" s="151" t="e">
        <f t="shared" ref="A486:A500" si="40">+A485+1</f>
        <v>#REF!</v>
      </c>
      <c r="B486" s="222" t="s">
        <v>391</v>
      </c>
      <c r="C486" s="222" t="s">
        <v>38</v>
      </c>
      <c r="D486" s="188" t="str">
        <f>IF(ISERROR(VLOOKUP(C486,Base!$C$2:$C$34,1,FALSE)),"error",LOOKUP(C486,Base!$C$2:$C$34,Base!$D$2:$D$34))</f>
        <v>Gestión del Conocimiento</v>
      </c>
      <c r="E486" s="188" t="str">
        <f>IF(ISERROR(VLOOKUP(C486,Base!$C$2:$C$34,1,FALSE)),"error",LOOKUP(C486,Base!$C$2:$C$34,Base!$E$2:$E$34))</f>
        <v>Gestión del conocimiento e innovación</v>
      </c>
      <c r="F486" s="188" t="str">
        <f>IF(ISERROR(VLOOKUP(C486,Base!$C$2:$C$34,1,FALSE)),"error",LOOKUP(C486,Base!$C$2:$C$34,Base!$F$2:$F$34))</f>
        <v xml:space="preserve">Plan de Acción </v>
      </c>
      <c r="G486" s="188" t="str">
        <f>IF(ISERROR(VLOOKUP(C486,Base!$C$2:$C$34,1,FALSE)),"error",LOOKUP(C486,Base!$C$2:$C$34,Base!$G$2:$G$34))</f>
        <v>IG-Proyección y posicionamiento regional e internacional</v>
      </c>
      <c r="H486" s="188" t="str">
        <f>IF(ISERROR(VLOOKUP(C486,Base!$C$2:$C$34,1,FALSE)),"error",LOOKUP(C486,Base!$C$2:$C$34,Base!$H$2:$H$34))</f>
        <v xml:space="preserve">Consolidar un Sistema de Aseguramiento de la Calidad Institucional que garantice una adecuada articulación entre los procesos académicos y administrativos necesarios para ampliar el impacto social de la Institución </v>
      </c>
      <c r="I486" s="150" t="s">
        <v>417</v>
      </c>
      <c r="J486" s="75" t="s">
        <v>242</v>
      </c>
      <c r="K486" s="222" t="s">
        <v>73</v>
      </c>
      <c r="L486" s="181" t="s">
        <v>1765</v>
      </c>
      <c r="M486" s="76" t="s">
        <v>579</v>
      </c>
      <c r="N486" s="76" t="s">
        <v>851</v>
      </c>
      <c r="O486" s="76" t="s">
        <v>1200</v>
      </c>
      <c r="P486" s="76" t="s">
        <v>582</v>
      </c>
      <c r="Q486" s="76" t="s">
        <v>583</v>
      </c>
      <c r="R486" s="76" t="s">
        <v>581</v>
      </c>
      <c r="S486" s="184"/>
      <c r="T486" s="77"/>
      <c r="U486" s="182" t="s">
        <v>1768</v>
      </c>
      <c r="V486" s="77" t="s">
        <v>382</v>
      </c>
      <c r="W486" s="184">
        <v>5</v>
      </c>
      <c r="X486" s="185"/>
      <c r="AI486" s="184"/>
      <c r="AJ486" s="200">
        <v>100</v>
      </c>
      <c r="AK486" s="200">
        <v>100</v>
      </c>
      <c r="AL486" s="196" t="s">
        <v>1396</v>
      </c>
      <c r="AM486" s="199">
        <v>0</v>
      </c>
      <c r="AN486" s="198" t="str">
        <f t="shared" si="39"/>
        <v xml:space="preserve">Felicitaciones </v>
      </c>
      <c r="AO486" s="201">
        <f t="shared" ca="1" si="13"/>
        <v>43700</v>
      </c>
      <c r="AP486" s="227"/>
      <c r="AQ486" s="199" t="s">
        <v>1219</v>
      </c>
    </row>
    <row r="487" spans="1:43" ht="45" x14ac:dyDescent="0.25">
      <c r="A487" s="151" t="e">
        <f t="shared" si="40"/>
        <v>#REF!</v>
      </c>
      <c r="B487" s="222" t="s">
        <v>391</v>
      </c>
      <c r="C487" s="222" t="s">
        <v>38</v>
      </c>
      <c r="D487" s="188" t="str">
        <f>IF(ISERROR(VLOOKUP(C487,Base!$C$2:$C$34,1,FALSE)),"error",LOOKUP(C487,Base!$C$2:$C$34,Base!$D$2:$D$34))</f>
        <v>Gestión del Conocimiento</v>
      </c>
      <c r="E487" s="188" t="str">
        <f>IF(ISERROR(VLOOKUP(C487,Base!$C$2:$C$34,1,FALSE)),"error",LOOKUP(C487,Base!$C$2:$C$34,Base!$E$2:$E$34))</f>
        <v>Gestión del conocimiento e innovación</v>
      </c>
      <c r="F487" s="188" t="str">
        <f>IF(ISERROR(VLOOKUP(C487,Base!$C$2:$C$34,1,FALSE)),"error",LOOKUP(C487,Base!$C$2:$C$34,Base!$F$2:$F$34))</f>
        <v xml:space="preserve">Plan de Acción </v>
      </c>
      <c r="G487" s="188" t="str">
        <f>IF(ISERROR(VLOOKUP(C487,Base!$C$2:$C$34,1,FALSE)),"error",LOOKUP(C487,Base!$C$2:$C$34,Base!$G$2:$G$34))</f>
        <v>IG-Proyección y posicionamiento regional e internacional</v>
      </c>
      <c r="H487" s="188" t="str">
        <f>IF(ISERROR(VLOOKUP(C487,Base!$C$2:$C$34,1,FALSE)),"error",LOOKUP(C487,Base!$C$2:$C$34,Base!$H$2:$H$34))</f>
        <v xml:space="preserve">Consolidar un Sistema de Aseguramiento de la Calidad Institucional que garantice una adecuada articulación entre los procesos académicos y administrativos necesarios para ampliar el impacto social de la Institución </v>
      </c>
      <c r="I487" s="150" t="s">
        <v>417</v>
      </c>
      <c r="J487" s="75" t="s">
        <v>243</v>
      </c>
      <c r="K487" s="222" t="s">
        <v>73</v>
      </c>
      <c r="L487" s="181" t="s">
        <v>1766</v>
      </c>
      <c r="M487" s="76" t="s">
        <v>579</v>
      </c>
      <c r="N487" s="76" t="s">
        <v>851</v>
      </c>
      <c r="O487" s="76" t="s">
        <v>1200</v>
      </c>
      <c r="P487" s="76" t="s">
        <v>582</v>
      </c>
      <c r="Q487" s="76" t="s">
        <v>583</v>
      </c>
      <c r="R487" s="76" t="s">
        <v>581</v>
      </c>
      <c r="S487" s="184"/>
      <c r="T487" s="77"/>
      <c r="U487" s="182" t="s">
        <v>1769</v>
      </c>
      <c r="V487" s="77" t="s">
        <v>382</v>
      </c>
      <c r="W487" s="184">
        <v>1</v>
      </c>
      <c r="X487" s="185"/>
      <c r="AI487" s="184"/>
      <c r="AJ487" s="200">
        <v>100</v>
      </c>
      <c r="AK487" s="200">
        <v>100</v>
      </c>
      <c r="AL487" s="196" t="s">
        <v>1396</v>
      </c>
      <c r="AM487" s="199">
        <v>0</v>
      </c>
      <c r="AN487" s="198" t="str">
        <f t="shared" si="39"/>
        <v xml:space="preserve">Felicitaciones </v>
      </c>
      <c r="AO487" s="201">
        <f t="shared" ca="1" si="13"/>
        <v>43700</v>
      </c>
      <c r="AP487" s="227"/>
      <c r="AQ487" s="199" t="s">
        <v>1219</v>
      </c>
    </row>
    <row r="488" spans="1:43" ht="45" x14ac:dyDescent="0.25">
      <c r="A488" s="151" t="e">
        <f t="shared" si="40"/>
        <v>#REF!</v>
      </c>
      <c r="B488" s="150" t="s">
        <v>393</v>
      </c>
      <c r="C488" s="150" t="s">
        <v>21</v>
      </c>
      <c r="D488" s="188" t="str">
        <f>IF(ISERROR(VLOOKUP(C488,Base!$C$2:$C$34,1,FALSE)),"error",LOOKUP(C488,Base!$C$2:$C$34,Base!$D$2:$D$34))</f>
        <v>Gestión del Conocimiento</v>
      </c>
      <c r="E488" s="188" t="str">
        <f>IF(ISERROR(VLOOKUP(C488,Base!$C$2:$C$34,1,FALSE)),"error",LOOKUP(C488,Base!$C$2:$C$34,Base!$E$2:$E$34))</f>
        <v>Gestión del conocimiento e innovación</v>
      </c>
      <c r="F488" s="188" t="str">
        <f>IF(ISERROR(VLOOKUP(C488,Base!$C$2:$C$34,1,FALSE)),"error",LOOKUP(C488,Base!$C$2:$C$34,Base!$F$2:$F$34))</f>
        <v xml:space="preserve">Plan de Acción </v>
      </c>
      <c r="G488" s="188" t="str">
        <f>IF(ISERROR(VLOOKUP(C488,Base!$C$2:$C$34,1,FALSE)),"error",LOOKUP(C488,Base!$C$2:$C$34,Base!$G$2:$G$34))</f>
        <v>PS-Vinculación de la Institución con el entorno y sus graduados</v>
      </c>
      <c r="H488" s="188" t="str">
        <f>IF(ISERROR(VLOOKUP(C488,Base!$C$2:$C$34,1,FALSE)),"error",LOOKUP(C488,Base!$C$2:$C$34,Base!$H$2:$H$34))</f>
        <v xml:space="preserve">Consolidar un Sistema de Aseguramiento de la Calidad Institucional que garantice una adecuada articulación entre los procesos académicos y administrativos necesarios para ampliar el impacto social de la Institución </v>
      </c>
      <c r="I488" s="150" t="s">
        <v>198</v>
      </c>
      <c r="J488" s="75" t="s">
        <v>239</v>
      </c>
      <c r="K488" s="150" t="s">
        <v>73</v>
      </c>
      <c r="L488" s="181" t="s">
        <v>753</v>
      </c>
      <c r="M488" s="182" t="s">
        <v>579</v>
      </c>
      <c r="N488" s="182" t="s">
        <v>580</v>
      </c>
      <c r="O488" s="182" t="s">
        <v>581</v>
      </c>
      <c r="P488" s="182" t="s">
        <v>582</v>
      </c>
      <c r="Q488" s="182" t="s">
        <v>583</v>
      </c>
      <c r="R488" s="182" t="s">
        <v>581</v>
      </c>
      <c r="S488" s="182"/>
      <c r="T488" s="182"/>
      <c r="U488" s="182" t="s">
        <v>754</v>
      </c>
      <c r="V488" s="77" t="s">
        <v>382</v>
      </c>
      <c r="W488" s="184">
        <v>20</v>
      </c>
      <c r="X488" s="182"/>
      <c r="Y488" s="182" t="s">
        <v>113</v>
      </c>
      <c r="Z488" s="183"/>
      <c r="AA488" s="184"/>
      <c r="AB488" s="184"/>
      <c r="AC488" s="183"/>
      <c r="AD488" s="184"/>
      <c r="AE488" s="185"/>
      <c r="AF488" s="184"/>
      <c r="AG488" s="184"/>
      <c r="AH488" s="182"/>
      <c r="AI488" s="186">
        <v>33</v>
      </c>
      <c r="AJ488" s="200">
        <v>100</v>
      </c>
      <c r="AK488" s="200">
        <v>100</v>
      </c>
      <c r="AL488" s="196" t="s">
        <v>1456</v>
      </c>
      <c r="AM488" s="199">
        <v>0</v>
      </c>
      <c r="AN488" s="198" t="str">
        <f t="shared" ref="AN488:AN495" si="41">IF(AM488="","",IF(AM488&lt;=0,"Felicitaciones ",IF(AM488&lt;=15,"Retraso Moderado",IF(AM488&gt;15,"Justifique el Retraso",))))</f>
        <v xml:space="preserve">Felicitaciones </v>
      </c>
      <c r="AO488" s="201">
        <f t="shared" ca="1" si="17"/>
        <v>43700</v>
      </c>
      <c r="AP488" s="186" t="s">
        <v>1528</v>
      </c>
      <c r="AQ488" s="199" t="s">
        <v>1219</v>
      </c>
    </row>
    <row r="489" spans="1:43" ht="45" x14ac:dyDescent="0.25">
      <c r="A489" s="151" t="e">
        <f t="shared" si="40"/>
        <v>#REF!</v>
      </c>
      <c r="B489" s="150" t="s">
        <v>393</v>
      </c>
      <c r="C489" s="150" t="s">
        <v>21</v>
      </c>
      <c r="D489" s="188" t="str">
        <f>IF(ISERROR(VLOOKUP(C489,Base!$C$2:$C$34,1,FALSE)),"error",LOOKUP(C489,Base!$C$2:$C$34,Base!$D$2:$D$34))</f>
        <v>Gestión del Conocimiento</v>
      </c>
      <c r="E489" s="188" t="str">
        <f>IF(ISERROR(VLOOKUP(C489,Base!$C$2:$C$34,1,FALSE)),"error",LOOKUP(C489,Base!$C$2:$C$34,Base!$E$2:$E$34))</f>
        <v>Gestión del conocimiento e innovación</v>
      </c>
      <c r="F489" s="188" t="str">
        <f>IF(ISERROR(VLOOKUP(C489,Base!$C$2:$C$34,1,FALSE)),"error",LOOKUP(C489,Base!$C$2:$C$34,Base!$F$2:$F$34))</f>
        <v xml:space="preserve">Plan de Acción </v>
      </c>
      <c r="G489" s="188" t="str">
        <f>IF(ISERROR(VLOOKUP(C489,Base!$C$2:$C$34,1,FALSE)),"error",LOOKUP(C489,Base!$C$2:$C$34,Base!$G$2:$G$34))</f>
        <v>PS-Vinculación de la Institución con el entorno y sus graduados</v>
      </c>
      <c r="H489" s="188" t="str">
        <f>IF(ISERROR(VLOOKUP(C489,Base!$C$2:$C$34,1,FALSE)),"error",LOOKUP(C489,Base!$C$2:$C$34,Base!$H$2:$H$34))</f>
        <v xml:space="preserve">Consolidar un Sistema de Aseguramiento de la Calidad Institucional que garantice una adecuada articulación entre los procesos académicos y administrativos necesarios para ampliar el impacto social de la Institución </v>
      </c>
      <c r="I489" s="150" t="s">
        <v>198</v>
      </c>
      <c r="J489" s="75" t="s">
        <v>239</v>
      </c>
      <c r="K489" s="150" t="s">
        <v>73</v>
      </c>
      <c r="L489" s="181" t="s">
        <v>755</v>
      </c>
      <c r="M489" s="182" t="s">
        <v>579</v>
      </c>
      <c r="N489" s="182" t="s">
        <v>580</v>
      </c>
      <c r="O489" s="182" t="s">
        <v>581</v>
      </c>
      <c r="P489" s="182" t="s">
        <v>582</v>
      </c>
      <c r="Q489" s="182" t="s">
        <v>583</v>
      </c>
      <c r="R489" s="182" t="s">
        <v>581</v>
      </c>
      <c r="S489" s="182"/>
      <c r="T489" s="182"/>
      <c r="U489" s="182" t="s">
        <v>756</v>
      </c>
      <c r="V489" s="77" t="s">
        <v>382</v>
      </c>
      <c r="W489" s="184">
        <v>6</v>
      </c>
      <c r="X489" s="182"/>
      <c r="Y489" s="182" t="s">
        <v>131</v>
      </c>
      <c r="Z489" s="183"/>
      <c r="AA489" s="184"/>
      <c r="AB489" s="184"/>
      <c r="AC489" s="183"/>
      <c r="AD489" s="184"/>
      <c r="AE489" s="185"/>
      <c r="AF489" s="184"/>
      <c r="AG489" s="184"/>
      <c r="AH489" s="182"/>
      <c r="AI489" s="186">
        <v>6</v>
      </c>
      <c r="AJ489" s="200">
        <v>100</v>
      </c>
      <c r="AK489" s="200">
        <v>100</v>
      </c>
      <c r="AL489" s="196" t="s">
        <v>1456</v>
      </c>
      <c r="AM489" s="199">
        <v>0</v>
      </c>
      <c r="AN489" s="198" t="str">
        <f t="shared" si="41"/>
        <v xml:space="preserve">Felicitaciones </v>
      </c>
      <c r="AO489" s="201">
        <f t="shared" ca="1" si="17"/>
        <v>43700</v>
      </c>
      <c r="AP489" s="186" t="s">
        <v>1529</v>
      </c>
      <c r="AQ489" s="199" t="s">
        <v>1219</v>
      </c>
    </row>
    <row r="490" spans="1:43" ht="56.25" x14ac:dyDescent="0.25">
      <c r="A490" s="151" t="e">
        <f t="shared" si="40"/>
        <v>#REF!</v>
      </c>
      <c r="B490" s="150" t="s">
        <v>392</v>
      </c>
      <c r="C490" s="150" t="s">
        <v>22</v>
      </c>
      <c r="D490" s="188" t="str">
        <f>IF(ISERROR(VLOOKUP(C490,Base!$C$2:$C$34,1,FALSE)),"error",LOOKUP(C490,Base!$C$2:$C$34,Base!$D$2:$D$34))</f>
        <v>Gestión del Conocimiento</v>
      </c>
      <c r="E490" s="188" t="str">
        <f>IF(ISERROR(VLOOKUP(C490,Base!$C$2:$C$34,1,FALSE)),"error",LOOKUP(C490,Base!$C$2:$C$34,Base!$E$2:$E$34))</f>
        <v>Gestión del conocimiento e innovación</v>
      </c>
      <c r="F490" s="188" t="str">
        <f>IF(ISERROR(VLOOKUP(C490,Base!$C$2:$C$34,1,FALSE)),"error",LOOKUP(C490,Base!$C$2:$C$34,Base!$F$2:$F$34))</f>
        <v xml:space="preserve">Plan de Acción </v>
      </c>
      <c r="G490" s="188" t="str">
        <f>IF(ISERROR(VLOOKUP(C490,Base!$C$2:$C$34,1,FALSE)),"error",LOOKUP(C490,Base!$C$2:$C$34,Base!$G$2:$G$34))</f>
        <v>IV-Fomento de la Generación del conocimiento</v>
      </c>
      <c r="H490" s="188" t="str">
        <f>IF(ISERROR(VLOOKUP(C490,Base!$C$2:$C$34,1,FALSE)),"error",LOOKUP(C490,Base!$C$2:$C$34,Base!$H$2:$H$34))</f>
        <v xml:space="preserve">Consolidar un Sistema de Aseguramiento de la Calidad Institucional que garantice una adecuada articulación entre los procesos académicos y administrativos necesarios para ampliar el impacto social de la Institución </v>
      </c>
      <c r="I490" s="150" t="s">
        <v>196</v>
      </c>
      <c r="J490" s="75" t="s">
        <v>233</v>
      </c>
      <c r="K490" s="150" t="s">
        <v>73</v>
      </c>
      <c r="L490" s="181" t="s">
        <v>757</v>
      </c>
      <c r="M490" s="182" t="s">
        <v>580</v>
      </c>
      <c r="N490" s="182" t="s">
        <v>758</v>
      </c>
      <c r="O490" s="182" t="s">
        <v>581</v>
      </c>
      <c r="P490" s="182" t="s">
        <v>582</v>
      </c>
      <c r="Q490" s="182" t="s">
        <v>583</v>
      </c>
      <c r="R490" s="182" t="s">
        <v>581</v>
      </c>
      <c r="S490" s="182"/>
      <c r="T490" s="182"/>
      <c r="U490" s="182" t="s">
        <v>759</v>
      </c>
      <c r="V490" s="77" t="s">
        <v>382</v>
      </c>
      <c r="W490" s="184">
        <v>2</v>
      </c>
      <c r="X490" s="182"/>
      <c r="Y490" s="182" t="s">
        <v>105</v>
      </c>
      <c r="Z490" s="183"/>
      <c r="AA490" s="184"/>
      <c r="AB490" s="184"/>
      <c r="AC490" s="183"/>
      <c r="AD490" s="184"/>
      <c r="AE490" s="185"/>
      <c r="AF490" s="184"/>
      <c r="AG490" s="184"/>
      <c r="AH490" s="182"/>
      <c r="AI490" s="186">
        <v>2</v>
      </c>
      <c r="AJ490" s="200">
        <v>100</v>
      </c>
      <c r="AK490" s="200">
        <v>100</v>
      </c>
      <c r="AL490" s="196" t="s">
        <v>1456</v>
      </c>
      <c r="AM490" s="199">
        <v>0</v>
      </c>
      <c r="AN490" s="198" t="str">
        <f t="shared" si="41"/>
        <v xml:space="preserve">Felicitaciones </v>
      </c>
      <c r="AO490" s="201">
        <f t="shared" ca="1" si="17"/>
        <v>43700</v>
      </c>
      <c r="AP490" s="225" t="s">
        <v>1519</v>
      </c>
      <c r="AQ490" s="199" t="s">
        <v>1219</v>
      </c>
    </row>
    <row r="491" spans="1:43" ht="45" x14ac:dyDescent="0.25">
      <c r="A491" s="151" t="e">
        <f t="shared" si="40"/>
        <v>#REF!</v>
      </c>
      <c r="B491" s="150" t="s">
        <v>392</v>
      </c>
      <c r="C491" s="150" t="s">
        <v>22</v>
      </c>
      <c r="D491" s="188" t="str">
        <f>IF(ISERROR(VLOOKUP(C491,Base!$C$2:$C$34,1,FALSE)),"error",LOOKUP(C491,Base!$C$2:$C$34,Base!$D$2:$D$34))</f>
        <v>Gestión del Conocimiento</v>
      </c>
      <c r="E491" s="188" t="str">
        <f>IF(ISERROR(VLOOKUP(C491,Base!$C$2:$C$34,1,FALSE)),"error",LOOKUP(C491,Base!$C$2:$C$34,Base!$E$2:$E$34))</f>
        <v>Gestión del conocimiento e innovación</v>
      </c>
      <c r="F491" s="188" t="str">
        <f>IF(ISERROR(VLOOKUP(C491,Base!$C$2:$C$34,1,FALSE)),"error",LOOKUP(C491,Base!$C$2:$C$34,Base!$F$2:$F$34))</f>
        <v xml:space="preserve">Plan de Acción </v>
      </c>
      <c r="G491" s="188" t="str">
        <f>IF(ISERROR(VLOOKUP(C491,Base!$C$2:$C$34,1,FALSE)),"error",LOOKUP(C491,Base!$C$2:$C$34,Base!$G$2:$G$34))</f>
        <v>IV-Fomento de la Generación del conocimiento</v>
      </c>
      <c r="H491" s="188" t="str">
        <f>IF(ISERROR(VLOOKUP(C491,Base!$C$2:$C$34,1,FALSE)),"error",LOOKUP(C491,Base!$C$2:$C$34,Base!$H$2:$H$34))</f>
        <v xml:space="preserve">Consolidar un Sistema de Aseguramiento de la Calidad Institucional que garantice una adecuada articulación entre los procesos académicos y administrativos necesarios para ampliar el impacto social de la Institución </v>
      </c>
      <c r="I491" s="150" t="s">
        <v>196</v>
      </c>
      <c r="J491" s="75" t="s">
        <v>233</v>
      </c>
      <c r="K491" s="150" t="s">
        <v>73</v>
      </c>
      <c r="L491" s="181" t="s">
        <v>760</v>
      </c>
      <c r="M491" s="182" t="s">
        <v>579</v>
      </c>
      <c r="N491" s="182" t="s">
        <v>580</v>
      </c>
      <c r="O491" s="182" t="s">
        <v>581</v>
      </c>
      <c r="P491" s="182" t="s">
        <v>582</v>
      </c>
      <c r="Q491" s="182" t="s">
        <v>583</v>
      </c>
      <c r="R491" s="182" t="s">
        <v>581</v>
      </c>
      <c r="S491" s="182"/>
      <c r="T491" s="182"/>
      <c r="U491" s="182" t="s">
        <v>761</v>
      </c>
      <c r="V491" s="77" t="s">
        <v>382</v>
      </c>
      <c r="W491" s="184">
        <v>15</v>
      </c>
      <c r="X491" s="182"/>
      <c r="Y491" s="182" t="s">
        <v>118</v>
      </c>
      <c r="Z491" s="183"/>
      <c r="AA491" s="184"/>
      <c r="AB491" s="184"/>
      <c r="AC491" s="183"/>
      <c r="AD491" s="184"/>
      <c r="AE491" s="185"/>
      <c r="AF491" s="184"/>
      <c r="AG491" s="184"/>
      <c r="AH491" s="182"/>
      <c r="AI491" s="186">
        <v>22</v>
      </c>
      <c r="AJ491" s="200">
        <v>100</v>
      </c>
      <c r="AK491" s="200">
        <v>100</v>
      </c>
      <c r="AL491" s="196" t="s">
        <v>1456</v>
      </c>
      <c r="AM491" s="199">
        <v>0</v>
      </c>
      <c r="AN491" s="198" t="str">
        <f t="shared" si="41"/>
        <v xml:space="preserve">Felicitaciones </v>
      </c>
      <c r="AO491" s="201">
        <f t="shared" ca="1" si="17"/>
        <v>43700</v>
      </c>
      <c r="AP491" s="186" t="s">
        <v>1520</v>
      </c>
      <c r="AQ491" s="199" t="s">
        <v>1219</v>
      </c>
    </row>
    <row r="492" spans="1:43" ht="45" x14ac:dyDescent="0.25">
      <c r="A492" s="151" t="e">
        <f t="shared" si="40"/>
        <v>#REF!</v>
      </c>
      <c r="B492" s="150" t="s">
        <v>392</v>
      </c>
      <c r="C492" s="150" t="s">
        <v>22</v>
      </c>
      <c r="D492" s="188" t="str">
        <f>IF(ISERROR(VLOOKUP(C492,Base!$C$2:$C$34,1,FALSE)),"error",LOOKUP(C492,Base!$C$2:$C$34,Base!$D$2:$D$34))</f>
        <v>Gestión del Conocimiento</v>
      </c>
      <c r="E492" s="188" t="str">
        <f>IF(ISERROR(VLOOKUP(C492,Base!$C$2:$C$34,1,FALSE)),"error",LOOKUP(C492,Base!$C$2:$C$34,Base!$E$2:$E$34))</f>
        <v>Gestión del conocimiento e innovación</v>
      </c>
      <c r="F492" s="188" t="str">
        <f>IF(ISERROR(VLOOKUP(C492,Base!$C$2:$C$34,1,FALSE)),"error",LOOKUP(C492,Base!$C$2:$C$34,Base!$F$2:$F$34))</f>
        <v xml:space="preserve">Plan de Acción </v>
      </c>
      <c r="G492" s="188" t="str">
        <f>IF(ISERROR(VLOOKUP(C492,Base!$C$2:$C$34,1,FALSE)),"error",LOOKUP(C492,Base!$C$2:$C$34,Base!$G$2:$G$34))</f>
        <v>IV-Fomento de la Generación del conocimiento</v>
      </c>
      <c r="H492" s="188" t="str">
        <f>IF(ISERROR(VLOOKUP(C492,Base!$C$2:$C$34,1,FALSE)),"error",LOOKUP(C492,Base!$C$2:$C$34,Base!$H$2:$H$34))</f>
        <v xml:space="preserve">Consolidar un Sistema de Aseguramiento de la Calidad Institucional que garantice una adecuada articulación entre los procesos académicos y administrativos necesarios para ampliar el impacto social de la Institución </v>
      </c>
      <c r="I492" s="150" t="s">
        <v>196</v>
      </c>
      <c r="J492" s="75" t="s">
        <v>233</v>
      </c>
      <c r="K492" s="150" t="s">
        <v>73</v>
      </c>
      <c r="L492" s="181" t="s">
        <v>762</v>
      </c>
      <c r="M492" s="182" t="s">
        <v>579</v>
      </c>
      <c r="N492" s="182" t="s">
        <v>580</v>
      </c>
      <c r="O492" s="182" t="s">
        <v>581</v>
      </c>
      <c r="P492" s="182" t="s">
        <v>582</v>
      </c>
      <c r="Q492" s="182" t="s">
        <v>583</v>
      </c>
      <c r="R492" s="182" t="s">
        <v>581</v>
      </c>
      <c r="S492" s="182"/>
      <c r="T492" s="182"/>
      <c r="U492" s="182" t="s">
        <v>763</v>
      </c>
      <c r="V492" s="77" t="s">
        <v>382</v>
      </c>
      <c r="W492" s="184">
        <v>15</v>
      </c>
      <c r="X492" s="182"/>
      <c r="Y492" s="182" t="s">
        <v>104</v>
      </c>
      <c r="Z492" s="183"/>
      <c r="AA492" s="184"/>
      <c r="AB492" s="184"/>
      <c r="AC492" s="183"/>
      <c r="AD492" s="184"/>
      <c r="AE492" s="185"/>
      <c r="AF492" s="184"/>
      <c r="AG492" s="184"/>
      <c r="AH492" s="182"/>
      <c r="AI492" s="186">
        <v>28</v>
      </c>
      <c r="AJ492" s="200">
        <v>100</v>
      </c>
      <c r="AK492" s="200">
        <v>100</v>
      </c>
      <c r="AL492" s="196" t="s">
        <v>1456</v>
      </c>
      <c r="AM492" s="199">
        <v>0</v>
      </c>
      <c r="AN492" s="198" t="str">
        <f t="shared" si="41"/>
        <v xml:space="preserve">Felicitaciones </v>
      </c>
      <c r="AO492" s="201">
        <f t="shared" ca="1" si="17"/>
        <v>43700</v>
      </c>
      <c r="AP492" s="225" t="s">
        <v>1521</v>
      </c>
      <c r="AQ492" s="199" t="s">
        <v>1219</v>
      </c>
    </row>
    <row r="493" spans="1:43" ht="78.75" x14ac:dyDescent="0.25">
      <c r="A493" s="151" t="e">
        <f t="shared" si="40"/>
        <v>#REF!</v>
      </c>
      <c r="B493" s="150" t="s">
        <v>392</v>
      </c>
      <c r="C493" s="150" t="s">
        <v>22</v>
      </c>
      <c r="D493" s="188" t="str">
        <f>IF(ISERROR(VLOOKUP(C493,Base!$C$2:$C$34,1,FALSE)),"error",LOOKUP(C493,Base!$C$2:$C$34,Base!$D$2:$D$34))</f>
        <v>Gestión del Conocimiento</v>
      </c>
      <c r="E493" s="188" t="str">
        <f>IF(ISERROR(VLOOKUP(C493,Base!$C$2:$C$34,1,FALSE)),"error",LOOKUP(C493,Base!$C$2:$C$34,Base!$E$2:$E$34))</f>
        <v>Gestión del conocimiento e innovación</v>
      </c>
      <c r="F493" s="188" t="str">
        <f>IF(ISERROR(VLOOKUP(C493,Base!$C$2:$C$34,1,FALSE)),"error",LOOKUP(C493,Base!$C$2:$C$34,Base!$F$2:$F$34))</f>
        <v xml:space="preserve">Plan de Acción </v>
      </c>
      <c r="G493" s="188" t="str">
        <f>IF(ISERROR(VLOOKUP(C493,Base!$C$2:$C$34,1,FALSE)),"error",LOOKUP(C493,Base!$C$2:$C$34,Base!$G$2:$G$34))</f>
        <v>IV-Fomento de la Generación del conocimiento</v>
      </c>
      <c r="H493" s="188" t="str">
        <f>IF(ISERROR(VLOOKUP(C493,Base!$C$2:$C$34,1,FALSE)),"error",LOOKUP(C493,Base!$C$2:$C$34,Base!$H$2:$H$34))</f>
        <v xml:space="preserve">Consolidar un Sistema de Aseguramiento de la Calidad Institucional que garantice una adecuada articulación entre los procesos académicos y administrativos necesarios para ampliar el impacto social de la Institución </v>
      </c>
      <c r="I493" s="150" t="s">
        <v>196</v>
      </c>
      <c r="J493" s="75" t="s">
        <v>234</v>
      </c>
      <c r="K493" s="150" t="s">
        <v>73</v>
      </c>
      <c r="L493" s="181" t="s">
        <v>764</v>
      </c>
      <c r="M493" s="182" t="s">
        <v>579</v>
      </c>
      <c r="N493" s="182" t="s">
        <v>580</v>
      </c>
      <c r="O493" s="182" t="s">
        <v>581</v>
      </c>
      <c r="P493" s="182" t="s">
        <v>582</v>
      </c>
      <c r="Q493" s="182">
        <v>12</v>
      </c>
      <c r="R493" s="182" t="s">
        <v>581</v>
      </c>
      <c r="S493" s="182"/>
      <c r="T493" s="182"/>
      <c r="U493" s="182" t="s">
        <v>765</v>
      </c>
      <c r="V493" s="77" t="s">
        <v>382</v>
      </c>
      <c r="W493" s="184">
        <v>2</v>
      </c>
      <c r="X493" s="182"/>
      <c r="Y493" s="182" t="s">
        <v>103</v>
      </c>
      <c r="Z493" s="183"/>
      <c r="AA493" s="184"/>
      <c r="AB493" s="184"/>
      <c r="AC493" s="183"/>
      <c r="AD493" s="184"/>
      <c r="AE493" s="185"/>
      <c r="AF493" s="184"/>
      <c r="AG493" s="184"/>
      <c r="AH493" s="182"/>
      <c r="AI493" s="186">
        <v>2</v>
      </c>
      <c r="AJ493" s="200">
        <v>100</v>
      </c>
      <c r="AK493" s="200">
        <v>100</v>
      </c>
      <c r="AL493" s="196" t="s">
        <v>1456</v>
      </c>
      <c r="AM493" s="199">
        <v>15</v>
      </c>
      <c r="AN493" s="198" t="str">
        <f t="shared" si="41"/>
        <v>Retraso Moderado</v>
      </c>
      <c r="AO493" s="201">
        <f t="shared" ca="1" si="17"/>
        <v>43700</v>
      </c>
      <c r="AP493" s="225" t="s">
        <v>1522</v>
      </c>
      <c r="AQ493" s="199" t="s">
        <v>1218</v>
      </c>
    </row>
    <row r="494" spans="1:43" ht="56.25" x14ac:dyDescent="0.25">
      <c r="A494" s="151" t="e">
        <f t="shared" si="40"/>
        <v>#REF!</v>
      </c>
      <c r="B494" s="150" t="s">
        <v>392</v>
      </c>
      <c r="C494" s="150" t="s">
        <v>22</v>
      </c>
      <c r="D494" s="188" t="str">
        <f>IF(ISERROR(VLOOKUP(C494,Base!$C$2:$C$34,1,FALSE)),"error",LOOKUP(C494,Base!$C$2:$C$34,Base!$D$2:$D$34))</f>
        <v>Gestión del Conocimiento</v>
      </c>
      <c r="E494" s="188" t="str">
        <f>IF(ISERROR(VLOOKUP(C494,Base!$C$2:$C$34,1,FALSE)),"error",LOOKUP(C494,Base!$C$2:$C$34,Base!$E$2:$E$34))</f>
        <v>Gestión del conocimiento e innovación</v>
      </c>
      <c r="F494" s="188" t="str">
        <f>IF(ISERROR(VLOOKUP(C494,Base!$C$2:$C$34,1,FALSE)),"error",LOOKUP(C494,Base!$C$2:$C$34,Base!$F$2:$F$34))</f>
        <v xml:space="preserve">Plan de Acción </v>
      </c>
      <c r="G494" s="188" t="str">
        <f>IF(ISERROR(VLOOKUP(C494,Base!$C$2:$C$34,1,FALSE)),"error",LOOKUP(C494,Base!$C$2:$C$34,Base!$G$2:$G$34))</f>
        <v>IV-Fomento de la Generación del conocimiento</v>
      </c>
      <c r="H494" s="188" t="str">
        <f>IF(ISERROR(VLOOKUP(C494,Base!$C$2:$C$34,1,FALSE)),"error",LOOKUP(C494,Base!$C$2:$C$34,Base!$H$2:$H$34))</f>
        <v xml:space="preserve">Consolidar un Sistema de Aseguramiento de la Calidad Institucional que garantice una adecuada articulación entre los procesos académicos y administrativos necesarios para ampliar el impacto social de la Institución </v>
      </c>
      <c r="I494" s="150" t="s">
        <v>196</v>
      </c>
      <c r="J494" s="75" t="s">
        <v>235</v>
      </c>
      <c r="K494" s="150" t="s">
        <v>73</v>
      </c>
      <c r="L494" s="181" t="s">
        <v>766</v>
      </c>
      <c r="M494" s="182" t="s">
        <v>579</v>
      </c>
      <c r="N494" s="182" t="s">
        <v>580</v>
      </c>
      <c r="O494" s="182" t="s">
        <v>581</v>
      </c>
      <c r="P494" s="182" t="s">
        <v>582</v>
      </c>
      <c r="Q494" s="182" t="s">
        <v>583</v>
      </c>
      <c r="R494" s="182" t="s">
        <v>581</v>
      </c>
      <c r="S494" s="182"/>
      <c r="T494" s="182"/>
      <c r="U494" s="182" t="s">
        <v>767</v>
      </c>
      <c r="V494" s="77" t="s">
        <v>382</v>
      </c>
      <c r="W494" s="184">
        <v>1</v>
      </c>
      <c r="X494" s="182"/>
      <c r="Y494" s="182" t="s">
        <v>105</v>
      </c>
      <c r="Z494" s="183"/>
      <c r="AA494" s="184"/>
      <c r="AB494" s="184"/>
      <c r="AC494" s="183"/>
      <c r="AD494" s="184"/>
      <c r="AE494" s="185"/>
      <c r="AF494" s="184"/>
      <c r="AG494" s="184"/>
      <c r="AH494" s="182"/>
      <c r="AI494" s="186">
        <v>1</v>
      </c>
      <c r="AJ494" s="200">
        <v>100</v>
      </c>
      <c r="AK494" s="200">
        <v>100</v>
      </c>
      <c r="AL494" s="196" t="s">
        <v>1456</v>
      </c>
      <c r="AM494" s="199">
        <v>0</v>
      </c>
      <c r="AN494" s="198" t="str">
        <f t="shared" si="41"/>
        <v xml:space="preserve">Felicitaciones </v>
      </c>
      <c r="AO494" s="201">
        <f t="shared" ca="1" si="17"/>
        <v>43700</v>
      </c>
      <c r="AP494" s="186" t="s">
        <v>1523</v>
      </c>
      <c r="AQ494" s="199" t="s">
        <v>1219</v>
      </c>
    </row>
    <row r="495" spans="1:43" ht="45" x14ac:dyDescent="0.25">
      <c r="A495" s="151" t="e">
        <f t="shared" si="40"/>
        <v>#REF!</v>
      </c>
      <c r="B495" s="150" t="s">
        <v>392</v>
      </c>
      <c r="C495" s="150" t="s">
        <v>22</v>
      </c>
      <c r="D495" s="188" t="str">
        <f>IF(ISERROR(VLOOKUP(C495,Base!$C$2:$C$34,1,FALSE)),"error",LOOKUP(C495,Base!$C$2:$C$34,Base!$D$2:$D$34))</f>
        <v>Gestión del Conocimiento</v>
      </c>
      <c r="E495" s="188" t="str">
        <f>IF(ISERROR(VLOOKUP(C495,Base!$C$2:$C$34,1,FALSE)),"error",LOOKUP(C495,Base!$C$2:$C$34,Base!$E$2:$E$34))</f>
        <v>Gestión del conocimiento e innovación</v>
      </c>
      <c r="F495" s="188" t="str">
        <f>IF(ISERROR(VLOOKUP(C495,Base!$C$2:$C$34,1,FALSE)),"error",LOOKUP(C495,Base!$C$2:$C$34,Base!$F$2:$F$34))</f>
        <v xml:space="preserve">Plan de Acción </v>
      </c>
      <c r="G495" s="188" t="str">
        <f>IF(ISERROR(VLOOKUP(C495,Base!$C$2:$C$34,1,FALSE)),"error",LOOKUP(C495,Base!$C$2:$C$34,Base!$G$2:$G$34))</f>
        <v>IV-Fomento de la Generación del conocimiento</v>
      </c>
      <c r="H495" s="188" t="str">
        <f>IF(ISERROR(VLOOKUP(C495,Base!$C$2:$C$34,1,FALSE)),"error",LOOKUP(C495,Base!$C$2:$C$34,Base!$H$2:$H$34))</f>
        <v xml:space="preserve">Consolidar un Sistema de Aseguramiento de la Calidad Institucional que garantice una adecuada articulación entre los procesos académicos y administrativos necesarios para ampliar el impacto social de la Institución </v>
      </c>
      <c r="I495" s="150" t="s">
        <v>196</v>
      </c>
      <c r="J495" s="75" t="s">
        <v>236</v>
      </c>
      <c r="K495" s="150" t="s">
        <v>73</v>
      </c>
      <c r="L495" s="181" t="s">
        <v>768</v>
      </c>
      <c r="M495" s="182" t="s">
        <v>579</v>
      </c>
      <c r="N495" s="182" t="s">
        <v>580</v>
      </c>
      <c r="O495" s="182" t="s">
        <v>581</v>
      </c>
      <c r="P495" s="182" t="s">
        <v>582</v>
      </c>
      <c r="Q495" s="182" t="s">
        <v>583</v>
      </c>
      <c r="R495" s="182" t="s">
        <v>581</v>
      </c>
      <c r="S495" s="182"/>
      <c r="T495" s="182"/>
      <c r="U495" s="182" t="s">
        <v>769</v>
      </c>
      <c r="V495" s="77" t="s">
        <v>382</v>
      </c>
      <c r="W495" s="184">
        <v>1</v>
      </c>
      <c r="X495" s="182"/>
      <c r="Y495" s="182" t="s">
        <v>411</v>
      </c>
      <c r="Z495" s="183"/>
      <c r="AA495" s="184"/>
      <c r="AB495" s="184"/>
      <c r="AC495" s="183"/>
      <c r="AD495" s="184"/>
      <c r="AE495" s="185"/>
      <c r="AF495" s="184"/>
      <c r="AG495" s="184"/>
      <c r="AH495" s="182"/>
      <c r="AI495" s="226">
        <v>1</v>
      </c>
      <c r="AJ495" s="200">
        <v>100</v>
      </c>
      <c r="AK495" s="200">
        <v>100</v>
      </c>
      <c r="AL495" s="196" t="s">
        <v>1456</v>
      </c>
      <c r="AM495" s="199">
        <v>30</v>
      </c>
      <c r="AN495" s="198" t="str">
        <f t="shared" si="41"/>
        <v>Justifique el Retraso</v>
      </c>
      <c r="AO495" s="201">
        <f t="shared" ca="1" si="17"/>
        <v>43700</v>
      </c>
      <c r="AP495" s="186" t="s">
        <v>1524</v>
      </c>
      <c r="AQ495" s="199" t="s">
        <v>1218</v>
      </c>
    </row>
    <row r="496" spans="1:43" ht="45" x14ac:dyDescent="0.25">
      <c r="A496" s="151" t="e">
        <f t="shared" si="40"/>
        <v>#REF!</v>
      </c>
      <c r="B496" s="150" t="s">
        <v>392</v>
      </c>
      <c r="C496" s="150" t="s">
        <v>22</v>
      </c>
      <c r="D496" s="188" t="str">
        <f>IF(ISERROR(VLOOKUP(C496,Base!$C$2:$C$34,1,FALSE)),"error",LOOKUP(C496,Base!$C$2:$C$34,Base!$D$2:$D$34))</f>
        <v>Gestión del Conocimiento</v>
      </c>
      <c r="E496" s="188" t="str">
        <f>IF(ISERROR(VLOOKUP(C496,Base!$C$2:$C$34,1,FALSE)),"error",LOOKUP(C496,Base!$C$2:$C$34,Base!$E$2:$E$34))</f>
        <v>Gestión del conocimiento e innovación</v>
      </c>
      <c r="F496" s="188" t="str">
        <f>IF(ISERROR(VLOOKUP(C496,Base!$C$2:$C$34,1,FALSE)),"error",LOOKUP(C496,Base!$C$2:$C$34,Base!$F$2:$F$34))</f>
        <v xml:space="preserve">Plan de Acción </v>
      </c>
      <c r="G496" s="188" t="str">
        <f>IF(ISERROR(VLOOKUP(C496,Base!$C$2:$C$34,1,FALSE)),"error",LOOKUP(C496,Base!$C$2:$C$34,Base!$G$2:$G$34))</f>
        <v>IV-Fomento de la Generación del conocimiento</v>
      </c>
      <c r="H496" s="188" t="str">
        <f>IF(ISERROR(VLOOKUP(C496,Base!$C$2:$C$34,1,FALSE)),"error",LOOKUP(C496,Base!$C$2:$C$34,Base!$H$2:$H$34))</f>
        <v xml:space="preserve">Consolidar un Sistema de Aseguramiento de la Calidad Institucional que garantice una adecuada articulación entre los procesos académicos y administrativos necesarios para ampliar el impacto social de la Institución </v>
      </c>
      <c r="I496" s="150" t="s">
        <v>196</v>
      </c>
      <c r="J496" s="75" t="s">
        <v>236</v>
      </c>
      <c r="K496" s="150" t="s">
        <v>73</v>
      </c>
      <c r="L496" s="181" t="s">
        <v>770</v>
      </c>
      <c r="M496" s="182" t="s">
        <v>579</v>
      </c>
      <c r="N496" s="182" t="s">
        <v>580</v>
      </c>
      <c r="O496" s="182" t="s">
        <v>581</v>
      </c>
      <c r="P496" s="182" t="s">
        <v>582</v>
      </c>
      <c r="Q496" s="182" t="s">
        <v>583</v>
      </c>
      <c r="R496" s="182" t="s">
        <v>581</v>
      </c>
      <c r="S496" s="182"/>
      <c r="T496" s="182"/>
      <c r="U496" s="182" t="s">
        <v>771</v>
      </c>
      <c r="V496" s="77" t="s">
        <v>382</v>
      </c>
      <c r="W496" s="184">
        <v>1</v>
      </c>
      <c r="X496" s="182"/>
      <c r="Y496" s="182" t="s">
        <v>118</v>
      </c>
      <c r="Z496" s="183"/>
      <c r="AA496" s="184"/>
      <c r="AB496" s="184"/>
      <c r="AC496" s="183"/>
      <c r="AD496" s="184"/>
      <c r="AE496" s="185"/>
      <c r="AF496" s="184"/>
      <c r="AG496" s="184"/>
      <c r="AH496" s="182"/>
      <c r="AI496" s="226" t="s">
        <v>1820</v>
      </c>
      <c r="AJ496" s="200">
        <v>100</v>
      </c>
      <c r="AK496" s="200">
        <v>100</v>
      </c>
      <c r="AL496" s="196" t="s">
        <v>1456</v>
      </c>
      <c r="AM496" s="199">
        <v>30</v>
      </c>
      <c r="AN496" s="198" t="str">
        <f t="shared" ref="AN496:AN500" si="42">IF(AM496="","",IF(AM496&lt;=0,"Felicitaciones ",IF(AM496&lt;=15,"Retraso Moderado",IF(AM496&gt;15,"Justifique el Retraso",))))</f>
        <v>Justifique el Retraso</v>
      </c>
      <c r="AO496" s="201">
        <f t="shared" ca="1" si="17"/>
        <v>43700</v>
      </c>
      <c r="AP496" s="186" t="s">
        <v>1524</v>
      </c>
      <c r="AQ496" s="199" t="s">
        <v>1218</v>
      </c>
    </row>
    <row r="497" spans="1:43" ht="45" x14ac:dyDescent="0.25">
      <c r="A497" s="151" t="e">
        <f t="shared" si="40"/>
        <v>#REF!</v>
      </c>
      <c r="B497" s="150" t="s">
        <v>392</v>
      </c>
      <c r="C497" s="150" t="s">
        <v>22</v>
      </c>
      <c r="D497" s="188" t="str">
        <f>IF(ISERROR(VLOOKUP(C497,Base!$C$2:$C$34,1,FALSE)),"error",LOOKUP(C497,Base!$C$2:$C$34,Base!$D$2:$D$34))</f>
        <v>Gestión del Conocimiento</v>
      </c>
      <c r="E497" s="188" t="str">
        <f>IF(ISERROR(VLOOKUP(C497,Base!$C$2:$C$34,1,FALSE)),"error",LOOKUP(C497,Base!$C$2:$C$34,Base!$E$2:$E$34))</f>
        <v>Gestión del conocimiento e innovación</v>
      </c>
      <c r="F497" s="188" t="str">
        <f>IF(ISERROR(VLOOKUP(C497,Base!$C$2:$C$34,1,FALSE)),"error",LOOKUP(C497,Base!$C$2:$C$34,Base!$F$2:$F$34))</f>
        <v xml:space="preserve">Plan de Acción </v>
      </c>
      <c r="G497" s="188" t="str">
        <f>IF(ISERROR(VLOOKUP(C497,Base!$C$2:$C$34,1,FALSE)),"error",LOOKUP(C497,Base!$C$2:$C$34,Base!$G$2:$G$34))</f>
        <v>IV-Fomento de la Generación del conocimiento</v>
      </c>
      <c r="H497" s="188" t="str">
        <f>IF(ISERROR(VLOOKUP(C497,Base!$C$2:$C$34,1,FALSE)),"error",LOOKUP(C497,Base!$C$2:$C$34,Base!$H$2:$H$34))</f>
        <v xml:space="preserve">Consolidar un Sistema de Aseguramiento de la Calidad Institucional que garantice una adecuada articulación entre los procesos académicos y administrativos necesarios para ampliar el impacto social de la Institución </v>
      </c>
      <c r="I497" s="150" t="s">
        <v>196</v>
      </c>
      <c r="J497" s="75" t="s">
        <v>236</v>
      </c>
      <c r="K497" s="150" t="s">
        <v>73</v>
      </c>
      <c r="L497" s="181" t="s">
        <v>772</v>
      </c>
      <c r="M497" s="182" t="s">
        <v>579</v>
      </c>
      <c r="N497" s="182" t="s">
        <v>580</v>
      </c>
      <c r="O497" s="182" t="s">
        <v>581</v>
      </c>
      <c r="P497" s="182" t="s">
        <v>582</v>
      </c>
      <c r="Q497" s="182" t="s">
        <v>583</v>
      </c>
      <c r="R497" s="182" t="s">
        <v>581</v>
      </c>
      <c r="S497" s="182"/>
      <c r="T497" s="182"/>
      <c r="U497" s="182" t="s">
        <v>771</v>
      </c>
      <c r="V497" s="77" t="s">
        <v>382</v>
      </c>
      <c r="W497" s="184">
        <v>1</v>
      </c>
      <c r="X497" s="182"/>
      <c r="Y497" s="182" t="s">
        <v>406</v>
      </c>
      <c r="Z497" s="183"/>
      <c r="AA497" s="184"/>
      <c r="AB497" s="184"/>
      <c r="AC497" s="183"/>
      <c r="AD497" s="184"/>
      <c r="AE497" s="185"/>
      <c r="AF497" s="184"/>
      <c r="AG497" s="184"/>
      <c r="AH497" s="182"/>
      <c r="AI497" s="226">
        <v>0</v>
      </c>
      <c r="AJ497" s="200">
        <v>0</v>
      </c>
      <c r="AK497" s="200">
        <v>0</v>
      </c>
      <c r="AL497" s="196" t="s">
        <v>1456</v>
      </c>
      <c r="AM497" s="199">
        <v>30</v>
      </c>
      <c r="AN497" s="198" t="str">
        <f t="shared" ref="AN497" si="43">IF(AM497="","",IF(AM497&lt;=0,"Felicitaciones ",IF(AM497&lt;=15,"Retraso Moderado",IF(AM497&gt;15,"Justifique el Retraso",))))</f>
        <v>Justifique el Retraso</v>
      </c>
      <c r="AO497" s="201">
        <f t="shared" ca="1" si="17"/>
        <v>43700</v>
      </c>
      <c r="AP497" s="186" t="s">
        <v>1524</v>
      </c>
      <c r="AQ497" s="199" t="s">
        <v>1218</v>
      </c>
    </row>
    <row r="498" spans="1:43" ht="45" x14ac:dyDescent="0.25">
      <c r="A498" s="151" t="e">
        <f t="shared" si="40"/>
        <v>#REF!</v>
      </c>
      <c r="B498" s="150" t="s">
        <v>392</v>
      </c>
      <c r="C498" s="150" t="s">
        <v>22</v>
      </c>
      <c r="D498" s="188" t="str">
        <f>IF(ISERROR(VLOOKUP(C498,Base!$C$2:$C$34,1,FALSE)),"error",LOOKUP(C498,Base!$C$2:$C$34,Base!$D$2:$D$34))</f>
        <v>Gestión del Conocimiento</v>
      </c>
      <c r="E498" s="188" t="str">
        <f>IF(ISERROR(VLOOKUP(C498,Base!$C$2:$C$34,1,FALSE)),"error",LOOKUP(C498,Base!$C$2:$C$34,Base!$E$2:$E$34))</f>
        <v>Gestión del conocimiento e innovación</v>
      </c>
      <c r="F498" s="188" t="str">
        <f>IF(ISERROR(VLOOKUP(C498,Base!$C$2:$C$34,1,FALSE)),"error",LOOKUP(C498,Base!$C$2:$C$34,Base!$F$2:$F$34))</f>
        <v xml:space="preserve">Plan de Acción </v>
      </c>
      <c r="G498" s="188" t="str">
        <f>IF(ISERROR(VLOOKUP(C498,Base!$C$2:$C$34,1,FALSE)),"error",LOOKUP(C498,Base!$C$2:$C$34,Base!$G$2:$G$34))</f>
        <v>IV-Fomento de la Generación del conocimiento</v>
      </c>
      <c r="H498" s="188" t="str">
        <f>IF(ISERROR(VLOOKUP(C498,Base!$C$2:$C$34,1,FALSE)),"error",LOOKUP(C498,Base!$C$2:$C$34,Base!$H$2:$H$34))</f>
        <v xml:space="preserve">Consolidar un Sistema de Aseguramiento de la Calidad Institucional que garantice una adecuada articulación entre los procesos académicos y administrativos necesarios para ampliar el impacto social de la Institución </v>
      </c>
      <c r="I498" s="150" t="s">
        <v>196</v>
      </c>
      <c r="J498" s="75" t="s">
        <v>237</v>
      </c>
      <c r="K498" s="150" t="s">
        <v>73</v>
      </c>
      <c r="L498" s="181" t="s">
        <v>1525</v>
      </c>
      <c r="M498" s="182" t="s">
        <v>579</v>
      </c>
      <c r="N498" s="182" t="s">
        <v>580</v>
      </c>
      <c r="O498" s="182" t="s">
        <v>581</v>
      </c>
      <c r="P498" s="182" t="s">
        <v>582</v>
      </c>
      <c r="Q498" s="182" t="s">
        <v>583</v>
      </c>
      <c r="R498" s="182" t="s">
        <v>581</v>
      </c>
      <c r="S498" s="182"/>
      <c r="T498" s="182"/>
      <c r="U498" s="243" t="s">
        <v>1824</v>
      </c>
      <c r="V498" s="77" t="s">
        <v>382</v>
      </c>
      <c r="W498" s="184">
        <v>2</v>
      </c>
      <c r="X498" s="182"/>
      <c r="Y498" s="182" t="s">
        <v>104</v>
      </c>
      <c r="Z498" s="183"/>
      <c r="AA498" s="184"/>
      <c r="AB498" s="184"/>
      <c r="AC498" s="183"/>
      <c r="AD498" s="184"/>
      <c r="AE498" s="185"/>
      <c r="AF498" s="184"/>
      <c r="AG498" s="184"/>
      <c r="AH498" s="182"/>
      <c r="AI498" s="186" t="s">
        <v>1821</v>
      </c>
      <c r="AJ498" s="200">
        <v>100</v>
      </c>
      <c r="AK498" s="200">
        <v>100</v>
      </c>
      <c r="AL498" s="196" t="s">
        <v>1456</v>
      </c>
      <c r="AM498" s="199">
        <v>30</v>
      </c>
      <c r="AN498" s="198" t="str">
        <f t="shared" si="42"/>
        <v>Justifique el Retraso</v>
      </c>
      <c r="AO498" s="201">
        <f ca="1">TODAY()</f>
        <v>43700</v>
      </c>
      <c r="AP498" s="186" t="s">
        <v>1527</v>
      </c>
      <c r="AQ498" s="199" t="s">
        <v>1218</v>
      </c>
    </row>
    <row r="499" spans="1:43" ht="45" x14ac:dyDescent="0.25">
      <c r="A499" s="151" t="e">
        <f t="shared" si="40"/>
        <v>#REF!</v>
      </c>
      <c r="B499" s="150" t="s">
        <v>392</v>
      </c>
      <c r="C499" s="150" t="s">
        <v>22</v>
      </c>
      <c r="D499" s="188" t="str">
        <f>IF(ISERROR(VLOOKUP(C499,Base!$C$2:$C$34,1,FALSE)),"error",LOOKUP(C499,Base!$C$2:$C$34,Base!$D$2:$D$34))</f>
        <v>Gestión del Conocimiento</v>
      </c>
      <c r="E499" s="188" t="str">
        <f>IF(ISERROR(VLOOKUP(C499,Base!$C$2:$C$34,1,FALSE)),"error",LOOKUP(C499,Base!$C$2:$C$34,Base!$E$2:$E$34))</f>
        <v>Gestión del conocimiento e innovación</v>
      </c>
      <c r="F499" s="188" t="str">
        <f>IF(ISERROR(VLOOKUP(C499,Base!$C$2:$C$34,1,FALSE)),"error",LOOKUP(C499,Base!$C$2:$C$34,Base!$F$2:$F$34))</f>
        <v xml:space="preserve">Plan de Acción </v>
      </c>
      <c r="G499" s="188" t="str">
        <f>IF(ISERROR(VLOOKUP(C499,Base!$C$2:$C$34,1,FALSE)),"error",LOOKUP(C499,Base!$C$2:$C$34,Base!$G$2:$G$34))</f>
        <v>IV-Fomento de la Generación del conocimiento</v>
      </c>
      <c r="H499" s="188" t="str">
        <f>IF(ISERROR(VLOOKUP(C499,Base!$C$2:$C$34,1,FALSE)),"error",LOOKUP(C499,Base!$C$2:$C$34,Base!$H$2:$H$34))</f>
        <v xml:space="preserve">Consolidar un Sistema de Aseguramiento de la Calidad Institucional que garantice una adecuada articulación entre los procesos académicos y administrativos necesarios para ampliar el impacto social de la Institución </v>
      </c>
      <c r="I499" s="150" t="s">
        <v>196</v>
      </c>
      <c r="J499" s="75" t="s">
        <v>237</v>
      </c>
      <c r="K499" s="150" t="s">
        <v>73</v>
      </c>
      <c r="L499" s="181" t="s">
        <v>773</v>
      </c>
      <c r="M499" s="182" t="s">
        <v>579</v>
      </c>
      <c r="N499" s="182" t="s">
        <v>580</v>
      </c>
      <c r="O499" s="182" t="s">
        <v>581</v>
      </c>
      <c r="P499" s="182" t="s">
        <v>582</v>
      </c>
      <c r="Q499" s="182" t="s">
        <v>583</v>
      </c>
      <c r="R499" s="182" t="s">
        <v>581</v>
      </c>
      <c r="S499" s="182"/>
      <c r="T499" s="182"/>
      <c r="U499" s="243" t="s">
        <v>1824</v>
      </c>
      <c r="V499" s="77" t="s">
        <v>382</v>
      </c>
      <c r="W499" s="184">
        <v>2</v>
      </c>
      <c r="X499" s="182"/>
      <c r="Y499" s="182" t="s">
        <v>429</v>
      </c>
      <c r="Z499" s="183"/>
      <c r="AA499" s="184"/>
      <c r="AB499" s="184"/>
      <c r="AC499" s="183"/>
      <c r="AD499" s="184"/>
      <c r="AE499" s="185"/>
      <c r="AF499" s="184"/>
      <c r="AG499" s="184"/>
      <c r="AH499" s="182"/>
      <c r="AI499" s="186" t="s">
        <v>1822</v>
      </c>
      <c r="AJ499" s="200">
        <v>100</v>
      </c>
      <c r="AK499" s="200">
        <v>100</v>
      </c>
      <c r="AL499" s="196" t="s">
        <v>1456</v>
      </c>
      <c r="AM499" s="199">
        <v>30</v>
      </c>
      <c r="AN499" s="198" t="str">
        <f t="shared" si="42"/>
        <v>Justifique el Retraso</v>
      </c>
      <c r="AO499" s="201">
        <f t="shared" ref="AO499:AO500" ca="1" si="44">TODAY()</f>
        <v>43700</v>
      </c>
      <c r="AP499" s="186" t="s">
        <v>1527</v>
      </c>
      <c r="AQ499" s="199" t="s">
        <v>1218</v>
      </c>
    </row>
    <row r="500" spans="1:43" ht="45" x14ac:dyDescent="0.25">
      <c r="A500" s="151" t="e">
        <f t="shared" si="40"/>
        <v>#REF!</v>
      </c>
      <c r="B500" s="150" t="s">
        <v>392</v>
      </c>
      <c r="C500" s="150" t="s">
        <v>22</v>
      </c>
      <c r="D500" s="188" t="str">
        <f>IF(ISERROR(VLOOKUP(C500,Base!$C$2:$C$34,1,FALSE)),"error",LOOKUP(C500,Base!$C$2:$C$34,Base!$D$2:$D$34))</f>
        <v>Gestión del Conocimiento</v>
      </c>
      <c r="E500" s="188" t="str">
        <f>IF(ISERROR(VLOOKUP(C500,Base!$C$2:$C$34,1,FALSE)),"error",LOOKUP(C500,Base!$C$2:$C$34,Base!$E$2:$E$34))</f>
        <v>Gestión del conocimiento e innovación</v>
      </c>
      <c r="F500" s="188" t="str">
        <f>IF(ISERROR(VLOOKUP(C500,Base!$C$2:$C$34,1,FALSE)),"error",LOOKUP(C500,Base!$C$2:$C$34,Base!$F$2:$F$34))</f>
        <v xml:space="preserve">Plan de Acción </v>
      </c>
      <c r="G500" s="188" t="str">
        <f>IF(ISERROR(VLOOKUP(C500,Base!$C$2:$C$34,1,FALSE)),"error",LOOKUP(C500,Base!$C$2:$C$34,Base!$G$2:$G$34))</f>
        <v>IV-Fomento de la Generación del conocimiento</v>
      </c>
      <c r="H500" s="188" t="str">
        <f>IF(ISERROR(VLOOKUP(C500,Base!$C$2:$C$34,1,FALSE)),"error",LOOKUP(C500,Base!$C$2:$C$34,Base!$H$2:$H$34))</f>
        <v xml:space="preserve">Consolidar un Sistema de Aseguramiento de la Calidad Institucional que garantice una adecuada articulación entre los procesos académicos y administrativos necesarios para ampliar el impacto social de la Institución </v>
      </c>
      <c r="I500" s="150" t="s">
        <v>196</v>
      </c>
      <c r="J500" s="75" t="s">
        <v>237</v>
      </c>
      <c r="K500" s="150" t="s">
        <v>73</v>
      </c>
      <c r="L500" s="181" t="s">
        <v>774</v>
      </c>
      <c r="M500" s="182" t="s">
        <v>579</v>
      </c>
      <c r="N500" s="182" t="s">
        <v>580</v>
      </c>
      <c r="O500" s="182" t="s">
        <v>581</v>
      </c>
      <c r="P500" s="182" t="s">
        <v>582</v>
      </c>
      <c r="Q500" s="182" t="s">
        <v>583</v>
      </c>
      <c r="R500" s="182" t="s">
        <v>581</v>
      </c>
      <c r="S500" s="182"/>
      <c r="T500" s="182"/>
      <c r="U500" s="182" t="s">
        <v>775</v>
      </c>
      <c r="V500" s="77" t="s">
        <v>382</v>
      </c>
      <c r="W500" s="184">
        <v>2</v>
      </c>
      <c r="X500" s="182"/>
      <c r="Y500" s="182" t="s">
        <v>429</v>
      </c>
      <c r="Z500" s="183"/>
      <c r="AA500" s="184"/>
      <c r="AB500" s="184"/>
      <c r="AC500" s="183"/>
      <c r="AD500" s="184"/>
      <c r="AE500" s="185"/>
      <c r="AF500" s="184"/>
      <c r="AG500" s="184"/>
      <c r="AH500" s="182"/>
      <c r="AI500" s="186" t="s">
        <v>1823</v>
      </c>
      <c r="AJ500" s="200">
        <v>100</v>
      </c>
      <c r="AK500" s="200">
        <v>100</v>
      </c>
      <c r="AL500" s="196" t="s">
        <v>1456</v>
      </c>
      <c r="AM500" s="199">
        <v>30</v>
      </c>
      <c r="AN500" s="198" t="str">
        <f t="shared" si="42"/>
        <v>Justifique el Retraso</v>
      </c>
      <c r="AO500" s="201">
        <f t="shared" ca="1" si="44"/>
        <v>43700</v>
      </c>
      <c r="AP500" s="186" t="s">
        <v>1526</v>
      </c>
      <c r="AQ500" s="199" t="s">
        <v>1218</v>
      </c>
    </row>
  </sheetData>
  <sheetProtection sheet="1" formatCells="0" formatColumns="0" formatRows="0" insertColumns="0" insertRows="0" insertHyperlinks="0" deleteColumns="0" deleteRows="0" sort="0" autoFilter="0" pivotTables="0"/>
  <autoFilter ref="A11:AV500">
    <filterColumn colId="18" showButton="0"/>
  </autoFilter>
  <dataConsolidate/>
  <mergeCells count="41">
    <mergeCell ref="AE10:AE11"/>
    <mergeCell ref="AI10:AN10"/>
    <mergeCell ref="AO10:AP10"/>
    <mergeCell ref="AQ10:AQ11"/>
    <mergeCell ref="AF10:AF11"/>
    <mergeCell ref="AG10:AG11"/>
    <mergeCell ref="AH10:AH11"/>
    <mergeCell ref="K7:Y7"/>
    <mergeCell ref="A1:B1"/>
    <mergeCell ref="A8:J9"/>
    <mergeCell ref="Z8:AH8"/>
    <mergeCell ref="K8:Y8"/>
    <mergeCell ref="A7:J7"/>
    <mergeCell ref="K9:Y9"/>
    <mergeCell ref="Z9:AH9"/>
    <mergeCell ref="Z7:AQ7"/>
    <mergeCell ref="AI8:AQ8"/>
    <mergeCell ref="AI9:AQ9"/>
    <mergeCell ref="AC10:AC11"/>
    <mergeCell ref="AD10:AD11"/>
    <mergeCell ref="U10:W10"/>
    <mergeCell ref="X10:X11"/>
    <mergeCell ref="AB10:AB11"/>
    <mergeCell ref="AA10:AA11"/>
    <mergeCell ref="I10:I11"/>
    <mergeCell ref="J10:J11"/>
    <mergeCell ref="Z10:Z11"/>
    <mergeCell ref="Y10:Y11"/>
    <mergeCell ref="K10:K11"/>
    <mergeCell ref="L10:L11"/>
    <mergeCell ref="S10:T11"/>
    <mergeCell ref="M10:O10"/>
    <mergeCell ref="P10:R10"/>
    <mergeCell ref="A10:A11"/>
    <mergeCell ref="B10:B11"/>
    <mergeCell ref="C10:C11"/>
    <mergeCell ref="D10:D11"/>
    <mergeCell ref="H10:H11"/>
    <mergeCell ref="E10:E11"/>
    <mergeCell ref="G10:G11"/>
    <mergeCell ref="F10:F11"/>
  </mergeCells>
  <conditionalFormatting sqref="AQ12:AQ137 AQ345:AQ500">
    <cfRule type="cellIs" dxfId="209" priority="872" operator="equal">
      <formula>"Cerrada"</formula>
    </cfRule>
  </conditionalFormatting>
  <conditionalFormatting sqref="AC358:AC365 AE52:AE53 AG52:AG53 AN12:AN128 AN485:AN500 AN345:AN483">
    <cfRule type="containsText" dxfId="208" priority="869" operator="containsText" text="Felicitacione cierre por debajo de lo acordado">
      <formula>NOT(ISERROR(SEARCH("Felicitacione cierre por debajo de lo acordado",AC12)))</formula>
    </cfRule>
    <cfRule type="cellIs" dxfId="207" priority="870" stopIfTrue="1" operator="equal">
      <formula>"Justifique el Retraso"</formula>
    </cfRule>
    <cfRule type="containsText" dxfId="206" priority="871" stopIfTrue="1" operator="containsText" text="Felicitaciones">
      <formula>NOT(ISERROR(SEARCH("Felicitaciones",AC12)))</formula>
    </cfRule>
  </conditionalFormatting>
  <conditionalFormatting sqref="AC358:AC365 AE52:AE53 AG52:AG53 AN12:AN128 AN485:AN500 AN345:AN483">
    <cfRule type="cellIs" dxfId="205" priority="864" operator="equal">
      <formula>"Con demora menor"</formula>
    </cfRule>
    <cfRule type="cellIs" dxfId="204" priority="865" operator="equal">
      <formula>"Justifique el Retraso"</formula>
    </cfRule>
    <cfRule type="containsText" dxfId="203" priority="866" operator="containsText" text="Felicitaciones cierre por debajo de lo acordado">
      <formula>NOT(ISERROR(SEARCH("Felicitaciones cierre por debajo de lo acordado",AC12)))</formula>
    </cfRule>
    <cfRule type="containsText" dxfId="202" priority="867" operator="containsText" text="Retraso Moderado">
      <formula>NOT(ISERROR(SEARCH("Retraso Moderado",AC12)))</formula>
    </cfRule>
    <cfRule type="containsText" dxfId="201" priority="868" operator="containsText" text="Retraso Moderado">
      <formula>NOT(ISERROR(SEARCH("Retraso Moderado",AC12)))</formula>
    </cfRule>
  </conditionalFormatting>
  <conditionalFormatting sqref="AE14">
    <cfRule type="cellIs" dxfId="200" priority="827" operator="equal">
      <formula>"Cerrada"</formula>
    </cfRule>
  </conditionalFormatting>
  <conditionalFormatting sqref="AB14">
    <cfRule type="containsText" dxfId="199" priority="824" operator="containsText" text="Felicitacione cierre por debajo de lo acordado">
      <formula>NOT(ISERROR(SEARCH("Felicitacione cierre por debajo de lo acordado",AB14)))</formula>
    </cfRule>
    <cfRule type="cellIs" dxfId="198" priority="825" stopIfTrue="1" operator="equal">
      <formula>"Justifique el Retraso"</formula>
    </cfRule>
    <cfRule type="containsText" dxfId="197" priority="826" stopIfTrue="1" operator="containsText" text="Felicitaciones">
      <formula>NOT(ISERROR(SEARCH("Felicitaciones",AB14)))</formula>
    </cfRule>
  </conditionalFormatting>
  <conditionalFormatting sqref="AB14">
    <cfRule type="cellIs" dxfId="196" priority="819" operator="equal">
      <formula>"Con demora menor"</formula>
    </cfRule>
    <cfRule type="cellIs" dxfId="195" priority="820" operator="equal">
      <formula>"Justifique el Retraso"</formula>
    </cfRule>
    <cfRule type="containsText" dxfId="194" priority="821" operator="containsText" text="Felicitaciones cierre por debajo de lo acordado">
      <formula>NOT(ISERROR(SEARCH("Felicitaciones cierre por debajo de lo acordado",AB14)))</formula>
    </cfRule>
    <cfRule type="containsText" dxfId="193" priority="822" operator="containsText" text="Retraso Moderado">
      <formula>NOT(ISERROR(SEARCH("Retraso Moderado",AB14)))</formula>
    </cfRule>
    <cfRule type="containsText" dxfId="192" priority="823" operator="containsText" text="Retraso Moderado">
      <formula>NOT(ISERROR(SEARCH("Retraso Moderado",AB14)))</formula>
    </cfRule>
  </conditionalFormatting>
  <conditionalFormatting sqref="AE13">
    <cfRule type="cellIs" dxfId="191" priority="815" operator="equal">
      <formula>"Cerrada"</formula>
    </cfRule>
  </conditionalFormatting>
  <conditionalFormatting sqref="AB13">
    <cfRule type="containsText" dxfId="190" priority="812" operator="containsText" text="Felicitacione cierre por debajo de lo acordado">
      <formula>NOT(ISERROR(SEARCH("Felicitacione cierre por debajo de lo acordado",AB13)))</formula>
    </cfRule>
    <cfRule type="cellIs" dxfId="189" priority="813" stopIfTrue="1" operator="equal">
      <formula>"Justifique el Retraso"</formula>
    </cfRule>
    <cfRule type="containsText" dxfId="188" priority="814" stopIfTrue="1" operator="containsText" text="Felicitaciones">
      <formula>NOT(ISERROR(SEARCH("Felicitaciones",AB13)))</formula>
    </cfRule>
  </conditionalFormatting>
  <conditionalFormatting sqref="AB13">
    <cfRule type="cellIs" dxfId="187" priority="807" operator="equal">
      <formula>"Con demora menor"</formula>
    </cfRule>
    <cfRule type="cellIs" dxfId="186" priority="808" operator="equal">
      <formula>"Justifique el Retraso"</formula>
    </cfRule>
    <cfRule type="containsText" dxfId="185" priority="809" operator="containsText" text="Felicitaciones cierre por debajo de lo acordado">
      <formula>NOT(ISERROR(SEARCH("Felicitaciones cierre por debajo de lo acordado",AB13)))</formula>
    </cfRule>
    <cfRule type="containsText" dxfId="184" priority="810" operator="containsText" text="Retraso Moderado">
      <formula>NOT(ISERROR(SEARCH("Retraso Moderado",AB13)))</formula>
    </cfRule>
    <cfRule type="containsText" dxfId="183" priority="811" operator="containsText" text="Retraso Moderado">
      <formula>NOT(ISERROR(SEARCH("Retraso Moderado",AB13)))</formula>
    </cfRule>
  </conditionalFormatting>
  <conditionalFormatting sqref="AE84">
    <cfRule type="cellIs" dxfId="182" priority="789" operator="equal">
      <formula>"Cerrada"</formula>
    </cfRule>
  </conditionalFormatting>
  <conditionalFormatting sqref="AB84">
    <cfRule type="containsText" dxfId="181" priority="786" operator="containsText" text="Felicitacione cierre por debajo de lo acordado">
      <formula>NOT(ISERROR(SEARCH("Felicitacione cierre por debajo de lo acordado",AB84)))</formula>
    </cfRule>
    <cfRule type="cellIs" dxfId="180" priority="787" stopIfTrue="1" operator="equal">
      <formula>"Justifique el Retraso"</formula>
    </cfRule>
    <cfRule type="containsText" dxfId="179" priority="788" stopIfTrue="1" operator="containsText" text="Felicitaciones">
      <formula>NOT(ISERROR(SEARCH("Felicitaciones",AB84)))</formula>
    </cfRule>
  </conditionalFormatting>
  <conditionalFormatting sqref="AB84">
    <cfRule type="cellIs" dxfId="178" priority="781" operator="equal">
      <formula>"Con demora menor"</formula>
    </cfRule>
    <cfRule type="cellIs" dxfId="177" priority="782" operator="equal">
      <formula>"Justifique el Retraso"</formula>
    </cfRule>
    <cfRule type="containsText" dxfId="176" priority="783" operator="containsText" text="Felicitaciones cierre por debajo de lo acordado">
      <formula>NOT(ISERROR(SEARCH("Felicitaciones cierre por debajo de lo acordado",AB84)))</formula>
    </cfRule>
    <cfRule type="containsText" dxfId="175" priority="784" operator="containsText" text="Retraso Moderado">
      <formula>NOT(ISERROR(SEARCH("Retraso Moderado",AB84)))</formula>
    </cfRule>
    <cfRule type="containsText" dxfId="174" priority="785" operator="containsText" text="Retraso Moderado">
      <formula>NOT(ISERROR(SEARCH("Retraso Moderado",AB84)))</formula>
    </cfRule>
  </conditionalFormatting>
  <conditionalFormatting sqref="AE83">
    <cfRule type="cellIs" dxfId="173" priority="777" operator="equal">
      <formula>"Cerrada"</formula>
    </cfRule>
  </conditionalFormatting>
  <conditionalFormatting sqref="AB83">
    <cfRule type="containsText" dxfId="172" priority="774" operator="containsText" text="Felicitacione cierre por debajo de lo acordado">
      <formula>NOT(ISERROR(SEARCH("Felicitacione cierre por debajo de lo acordado",AB83)))</formula>
    </cfRule>
    <cfRule type="cellIs" dxfId="171" priority="775" stopIfTrue="1" operator="equal">
      <formula>"Justifique el Retraso"</formula>
    </cfRule>
    <cfRule type="containsText" dxfId="170" priority="776" stopIfTrue="1" operator="containsText" text="Felicitaciones">
      <formula>NOT(ISERROR(SEARCH("Felicitaciones",AB83)))</formula>
    </cfRule>
  </conditionalFormatting>
  <conditionalFormatting sqref="AB83">
    <cfRule type="cellIs" dxfId="169" priority="769" operator="equal">
      <formula>"Con demora menor"</formula>
    </cfRule>
    <cfRule type="cellIs" dxfId="168" priority="770" operator="equal">
      <formula>"Justifique el Retraso"</formula>
    </cfRule>
    <cfRule type="containsText" dxfId="167" priority="771" operator="containsText" text="Felicitaciones cierre por debajo de lo acordado">
      <formula>NOT(ISERROR(SEARCH("Felicitaciones cierre por debajo de lo acordado",AB83)))</formula>
    </cfRule>
    <cfRule type="containsText" dxfId="166" priority="772" operator="containsText" text="Retraso Moderado">
      <formula>NOT(ISERROR(SEARCH("Retraso Moderado",AB83)))</formula>
    </cfRule>
    <cfRule type="containsText" dxfId="165" priority="773" operator="containsText" text="Retraso Moderado">
      <formula>NOT(ISERROR(SEARCH("Retraso Moderado",AB83)))</formula>
    </cfRule>
  </conditionalFormatting>
  <conditionalFormatting sqref="AE86">
    <cfRule type="cellIs" dxfId="164" priority="765" operator="equal">
      <formula>"Cerrada"</formula>
    </cfRule>
  </conditionalFormatting>
  <conditionalFormatting sqref="AB86">
    <cfRule type="containsText" dxfId="163" priority="762" operator="containsText" text="Felicitacione cierre por debajo de lo acordado">
      <formula>NOT(ISERROR(SEARCH("Felicitacione cierre por debajo de lo acordado",AB86)))</formula>
    </cfRule>
    <cfRule type="cellIs" dxfId="162" priority="763" stopIfTrue="1" operator="equal">
      <formula>"Justifique el Retraso"</formula>
    </cfRule>
    <cfRule type="containsText" dxfId="161" priority="764" stopIfTrue="1" operator="containsText" text="Felicitaciones">
      <formula>NOT(ISERROR(SEARCH("Felicitaciones",AB86)))</formula>
    </cfRule>
  </conditionalFormatting>
  <conditionalFormatting sqref="AB86">
    <cfRule type="cellIs" dxfId="160" priority="757" operator="equal">
      <formula>"Con demora menor"</formula>
    </cfRule>
    <cfRule type="cellIs" dxfId="159" priority="758" operator="equal">
      <formula>"Justifique el Retraso"</formula>
    </cfRule>
    <cfRule type="containsText" dxfId="158" priority="759" operator="containsText" text="Felicitaciones cierre por debajo de lo acordado">
      <formula>NOT(ISERROR(SEARCH("Felicitaciones cierre por debajo de lo acordado",AB86)))</formula>
    </cfRule>
    <cfRule type="containsText" dxfId="157" priority="760" operator="containsText" text="Retraso Moderado">
      <formula>NOT(ISERROR(SEARCH("Retraso Moderado",AB86)))</formula>
    </cfRule>
    <cfRule type="containsText" dxfId="156" priority="761" operator="containsText" text="Retraso Moderado">
      <formula>NOT(ISERROR(SEARCH("Retraso Moderado",AB86)))</formula>
    </cfRule>
  </conditionalFormatting>
  <conditionalFormatting sqref="AE21">
    <cfRule type="cellIs" dxfId="155" priority="753" operator="equal">
      <formula>"Cerrada"</formula>
    </cfRule>
  </conditionalFormatting>
  <conditionalFormatting sqref="AB21">
    <cfRule type="containsText" dxfId="154" priority="750" operator="containsText" text="Felicitacione cierre por debajo de lo acordado">
      <formula>NOT(ISERROR(SEARCH("Felicitacione cierre por debajo de lo acordado",AB21)))</formula>
    </cfRule>
    <cfRule type="cellIs" dxfId="153" priority="751" stopIfTrue="1" operator="equal">
      <formula>"Justifique el Retraso"</formula>
    </cfRule>
    <cfRule type="containsText" dxfId="152" priority="752" stopIfTrue="1" operator="containsText" text="Felicitaciones">
      <formula>NOT(ISERROR(SEARCH("Felicitaciones",AB21)))</formula>
    </cfRule>
  </conditionalFormatting>
  <conditionalFormatting sqref="AB21">
    <cfRule type="cellIs" dxfId="151" priority="745" operator="equal">
      <formula>"Con demora menor"</formula>
    </cfRule>
    <cfRule type="cellIs" dxfId="150" priority="746" operator="equal">
      <formula>"Justifique el Retraso"</formula>
    </cfRule>
    <cfRule type="containsText" dxfId="149" priority="747" operator="containsText" text="Felicitaciones cierre por debajo de lo acordado">
      <formula>NOT(ISERROR(SEARCH("Felicitaciones cierre por debajo de lo acordado",AB21)))</formula>
    </cfRule>
    <cfRule type="containsText" dxfId="148" priority="748" operator="containsText" text="Retraso Moderado">
      <formula>NOT(ISERROR(SEARCH("Retraso Moderado",AB21)))</formula>
    </cfRule>
    <cfRule type="containsText" dxfId="147" priority="749" operator="containsText" text="Retraso Moderado">
      <formula>NOT(ISERROR(SEARCH("Retraso Moderado",AB21)))</formula>
    </cfRule>
  </conditionalFormatting>
  <conditionalFormatting sqref="AE26">
    <cfRule type="cellIs" dxfId="146" priority="741" operator="equal">
      <formula>"Cerrada"</formula>
    </cfRule>
  </conditionalFormatting>
  <conditionalFormatting sqref="AB26">
    <cfRule type="containsText" dxfId="145" priority="738" operator="containsText" text="Felicitacione cierre por debajo de lo acordado">
      <formula>NOT(ISERROR(SEARCH("Felicitacione cierre por debajo de lo acordado",AB26)))</formula>
    </cfRule>
    <cfRule type="cellIs" dxfId="144" priority="739" stopIfTrue="1" operator="equal">
      <formula>"Justifique el Retraso"</formula>
    </cfRule>
    <cfRule type="containsText" dxfId="143" priority="740" stopIfTrue="1" operator="containsText" text="Felicitaciones">
      <formula>NOT(ISERROR(SEARCH("Felicitaciones",AB26)))</formula>
    </cfRule>
  </conditionalFormatting>
  <conditionalFormatting sqref="AB26">
    <cfRule type="cellIs" dxfId="142" priority="733" operator="equal">
      <formula>"Con demora menor"</formula>
    </cfRule>
    <cfRule type="cellIs" dxfId="141" priority="734" operator="equal">
      <formula>"Justifique el Retraso"</formula>
    </cfRule>
    <cfRule type="containsText" dxfId="140" priority="735" operator="containsText" text="Felicitaciones cierre por debajo de lo acordado">
      <formula>NOT(ISERROR(SEARCH("Felicitaciones cierre por debajo de lo acordado",AB26)))</formula>
    </cfRule>
    <cfRule type="containsText" dxfId="139" priority="736" operator="containsText" text="Retraso Moderado">
      <formula>NOT(ISERROR(SEARCH("Retraso Moderado",AB26)))</formula>
    </cfRule>
    <cfRule type="containsText" dxfId="138" priority="737" operator="containsText" text="Retraso Moderado">
      <formula>NOT(ISERROR(SEARCH("Retraso Moderado",AB26)))</formula>
    </cfRule>
  </conditionalFormatting>
  <conditionalFormatting sqref="AE27">
    <cfRule type="cellIs" dxfId="137" priority="729" operator="equal">
      <formula>"Cerrada"</formula>
    </cfRule>
  </conditionalFormatting>
  <conditionalFormatting sqref="AB27">
    <cfRule type="containsText" dxfId="136" priority="726" operator="containsText" text="Felicitacione cierre por debajo de lo acordado">
      <formula>NOT(ISERROR(SEARCH("Felicitacione cierre por debajo de lo acordado",AB27)))</formula>
    </cfRule>
    <cfRule type="cellIs" dxfId="135" priority="727" stopIfTrue="1" operator="equal">
      <formula>"Justifique el Retraso"</formula>
    </cfRule>
    <cfRule type="containsText" dxfId="134" priority="728" stopIfTrue="1" operator="containsText" text="Felicitaciones">
      <formula>NOT(ISERROR(SEARCH("Felicitaciones",AB27)))</formula>
    </cfRule>
  </conditionalFormatting>
  <conditionalFormatting sqref="AB27">
    <cfRule type="cellIs" dxfId="133" priority="721" operator="equal">
      <formula>"Con demora menor"</formula>
    </cfRule>
    <cfRule type="cellIs" dxfId="132" priority="722" operator="equal">
      <formula>"Justifique el Retraso"</formula>
    </cfRule>
    <cfRule type="containsText" dxfId="131" priority="723" operator="containsText" text="Felicitaciones cierre por debajo de lo acordado">
      <formula>NOT(ISERROR(SEARCH("Felicitaciones cierre por debajo de lo acordado",AB27)))</formula>
    </cfRule>
    <cfRule type="containsText" dxfId="130" priority="724" operator="containsText" text="Retraso Moderado">
      <formula>NOT(ISERROR(SEARCH("Retraso Moderado",AB27)))</formula>
    </cfRule>
    <cfRule type="containsText" dxfId="129" priority="725" operator="containsText" text="Retraso Moderado">
      <formula>NOT(ISERROR(SEARCH("Retraso Moderado",AB27)))</formula>
    </cfRule>
  </conditionalFormatting>
  <conditionalFormatting sqref="AC49">
    <cfRule type="containsText" dxfId="128" priority="706" operator="containsText" text="Felicitacione cierre por debajo de lo acordado">
      <formula>NOT(ISERROR(SEARCH("Felicitacione cierre por debajo de lo acordado",AC49)))</formula>
    </cfRule>
    <cfRule type="cellIs" dxfId="127" priority="707" stopIfTrue="1" operator="equal">
      <formula>"Justifique el Retraso"</formula>
    </cfRule>
    <cfRule type="containsText" dxfId="126" priority="708" stopIfTrue="1" operator="containsText" text="Felicitaciones">
      <formula>NOT(ISERROR(SEARCH("Felicitaciones",AC49)))</formula>
    </cfRule>
  </conditionalFormatting>
  <conditionalFormatting sqref="AC49">
    <cfRule type="cellIs" dxfId="125" priority="701" operator="equal">
      <formula>"Con demora menor"</formula>
    </cfRule>
    <cfRule type="cellIs" dxfId="124" priority="702" operator="equal">
      <formula>"Justifique el Retraso"</formula>
    </cfRule>
    <cfRule type="containsText" dxfId="123" priority="703" operator="containsText" text="Felicitaciones cierre por debajo de lo acordado">
      <formula>NOT(ISERROR(SEARCH("Felicitaciones cierre por debajo de lo acordado",AC49)))</formula>
    </cfRule>
    <cfRule type="containsText" dxfId="122" priority="704" operator="containsText" text="Retraso Moderado">
      <formula>NOT(ISERROR(SEARCH("Retraso Moderado",AC49)))</formula>
    </cfRule>
    <cfRule type="containsText" dxfId="121" priority="705" operator="containsText" text="Retraso Moderado">
      <formula>NOT(ISERROR(SEARCH("Retraso Moderado",AC49)))</formula>
    </cfRule>
  </conditionalFormatting>
  <conditionalFormatting sqref="AC50">
    <cfRule type="containsText" dxfId="120" priority="696" operator="containsText" text="Felicitacione cierre por debajo de lo acordado">
      <formula>NOT(ISERROR(SEARCH("Felicitacione cierre por debajo de lo acordado",AC50)))</formula>
    </cfRule>
    <cfRule type="cellIs" dxfId="119" priority="697" stopIfTrue="1" operator="equal">
      <formula>"Justifique el Retraso"</formula>
    </cfRule>
    <cfRule type="containsText" dxfId="118" priority="698" stopIfTrue="1" operator="containsText" text="Felicitaciones">
      <formula>NOT(ISERROR(SEARCH("Felicitaciones",AC50)))</formula>
    </cfRule>
  </conditionalFormatting>
  <conditionalFormatting sqref="AC50">
    <cfRule type="cellIs" dxfId="117" priority="691" operator="equal">
      <formula>"Con demora menor"</formula>
    </cfRule>
    <cfRule type="cellIs" dxfId="116" priority="692" operator="equal">
      <formula>"Justifique el Retraso"</formula>
    </cfRule>
    <cfRule type="containsText" dxfId="115" priority="693" operator="containsText" text="Felicitaciones cierre por debajo de lo acordado">
      <formula>NOT(ISERROR(SEARCH("Felicitaciones cierre por debajo de lo acordado",AC50)))</formula>
    </cfRule>
    <cfRule type="containsText" dxfId="114" priority="694" operator="containsText" text="Retraso Moderado">
      <formula>NOT(ISERROR(SEARCH("Retraso Moderado",AC50)))</formula>
    </cfRule>
    <cfRule type="containsText" dxfId="113" priority="695" operator="containsText" text="Retraso Moderado">
      <formula>NOT(ISERROR(SEARCH("Retraso Moderado",AC50)))</formula>
    </cfRule>
  </conditionalFormatting>
  <conditionalFormatting sqref="AC51">
    <cfRule type="containsText" dxfId="112" priority="686" operator="containsText" text="Felicitacione cierre por debajo de lo acordado">
      <formula>NOT(ISERROR(SEARCH("Felicitacione cierre por debajo de lo acordado",AC51)))</formula>
    </cfRule>
    <cfRule type="cellIs" dxfId="111" priority="687" stopIfTrue="1" operator="equal">
      <formula>"Justifique el Retraso"</formula>
    </cfRule>
    <cfRule type="containsText" dxfId="110" priority="688" stopIfTrue="1" operator="containsText" text="Felicitaciones">
      <formula>NOT(ISERROR(SEARCH("Felicitaciones",AC51)))</formula>
    </cfRule>
  </conditionalFormatting>
  <conditionalFormatting sqref="AC51">
    <cfRule type="cellIs" dxfId="109" priority="681" operator="equal">
      <formula>"Con demora menor"</formula>
    </cfRule>
    <cfRule type="cellIs" dxfId="108" priority="682" operator="equal">
      <formula>"Justifique el Retraso"</formula>
    </cfRule>
    <cfRule type="containsText" dxfId="107" priority="683" operator="containsText" text="Felicitaciones cierre por debajo de lo acordado">
      <formula>NOT(ISERROR(SEARCH("Felicitaciones cierre por debajo de lo acordado",AC51)))</formula>
    </cfRule>
    <cfRule type="containsText" dxfId="106" priority="684" operator="containsText" text="Retraso Moderado">
      <formula>NOT(ISERROR(SEARCH("Retraso Moderado",AC51)))</formula>
    </cfRule>
    <cfRule type="containsText" dxfId="105" priority="685" operator="containsText" text="Retraso Moderado">
      <formula>NOT(ISERROR(SEARCH("Retraso Moderado",AC51)))</formula>
    </cfRule>
  </conditionalFormatting>
  <conditionalFormatting sqref="AG64:AG77">
    <cfRule type="containsText" dxfId="104" priority="578" operator="containsText" text="Felicitacione cierre por debajo de lo acordado">
      <formula>NOT(ISERROR(SEARCH("Felicitacione cierre por debajo de lo acordado",AG64)))</formula>
    </cfRule>
    <cfRule type="cellIs" dxfId="103" priority="579" stopIfTrue="1" operator="equal">
      <formula>"Justifique el Retraso"</formula>
    </cfRule>
    <cfRule type="containsText" dxfId="102" priority="580" stopIfTrue="1" operator="containsText" text="Felicitaciones">
      <formula>NOT(ISERROR(SEARCH("Felicitaciones",AG64)))</formula>
    </cfRule>
  </conditionalFormatting>
  <conditionalFormatting sqref="AG64:AG77">
    <cfRule type="cellIs" dxfId="101" priority="573" operator="equal">
      <formula>"Con demora menor"</formula>
    </cfRule>
    <cfRule type="cellIs" dxfId="100" priority="574" operator="equal">
      <formula>"Justifique el Retraso"</formula>
    </cfRule>
    <cfRule type="containsText" dxfId="99" priority="575" operator="containsText" text="Felicitaciones cierre por debajo de lo acordado">
      <formula>NOT(ISERROR(SEARCH("Felicitaciones cierre por debajo de lo acordado",AG64)))</formula>
    </cfRule>
    <cfRule type="containsText" dxfId="98" priority="576" operator="containsText" text="Retraso Moderado">
      <formula>NOT(ISERROR(SEARCH("Retraso Moderado",AG64)))</formula>
    </cfRule>
    <cfRule type="containsText" dxfId="97" priority="577" operator="containsText" text="Retraso Moderado">
      <formula>NOT(ISERROR(SEARCH("Retraso Moderado",AG64)))</formula>
    </cfRule>
  </conditionalFormatting>
  <conditionalFormatting sqref="AE64:AE77">
    <cfRule type="containsText" dxfId="96" priority="586" operator="containsText" text="Felicitacione cierre por debajo de lo acordado">
      <formula>NOT(ISERROR(SEARCH("Felicitacione cierre por debajo de lo acordado",AE64)))</formula>
    </cfRule>
    <cfRule type="cellIs" dxfId="95" priority="587" stopIfTrue="1" operator="equal">
      <formula>"Justifique el Retraso"</formula>
    </cfRule>
    <cfRule type="containsText" dxfId="94" priority="588" stopIfTrue="1" operator="containsText" text="Felicitaciones">
      <formula>NOT(ISERROR(SEARCH("Felicitaciones",AE64)))</formula>
    </cfRule>
  </conditionalFormatting>
  <conditionalFormatting sqref="AE64:AE77">
    <cfRule type="cellIs" dxfId="93" priority="581" operator="equal">
      <formula>"Con demora menor"</formula>
    </cfRule>
    <cfRule type="cellIs" dxfId="92" priority="582" operator="equal">
      <formula>"Justifique el Retraso"</formula>
    </cfRule>
    <cfRule type="containsText" dxfId="91" priority="583" operator="containsText" text="Felicitaciones cierre por debajo de lo acordado">
      <formula>NOT(ISERROR(SEARCH("Felicitaciones cierre por debajo de lo acordado",AE64)))</formula>
    </cfRule>
    <cfRule type="containsText" dxfId="90" priority="584" operator="containsText" text="Retraso Moderado">
      <formula>NOT(ISERROR(SEARCH("Retraso Moderado",AE64)))</formula>
    </cfRule>
    <cfRule type="containsText" dxfId="89" priority="585" operator="containsText" text="Retraso Moderado">
      <formula>NOT(ISERROR(SEARCH("Retraso Moderado",AE64)))</formula>
    </cfRule>
  </conditionalFormatting>
  <conditionalFormatting sqref="AN484">
    <cfRule type="containsText" dxfId="88" priority="201" operator="containsText" text="Felicitacione cierre por debajo de lo acordado">
      <formula>NOT(ISERROR(SEARCH("Felicitacione cierre por debajo de lo acordado",AN484)))</formula>
    </cfRule>
    <cfRule type="cellIs" dxfId="87" priority="202" stopIfTrue="1" operator="equal">
      <formula>"Justifique el Retraso"</formula>
    </cfRule>
    <cfRule type="containsText" dxfId="86" priority="203" stopIfTrue="1" operator="containsText" text="Felicitaciones">
      <formula>NOT(ISERROR(SEARCH("Felicitaciones",AN484)))</formula>
    </cfRule>
  </conditionalFormatting>
  <conditionalFormatting sqref="AN484">
    <cfRule type="cellIs" dxfId="85" priority="196" operator="equal">
      <formula>"Con demora menor"</formula>
    </cfRule>
    <cfRule type="cellIs" dxfId="84" priority="197" operator="equal">
      <formula>"Justifique el Retraso"</formula>
    </cfRule>
    <cfRule type="containsText" dxfId="83" priority="198" operator="containsText" text="Felicitaciones cierre por debajo de lo acordado">
      <formula>NOT(ISERROR(SEARCH("Felicitaciones cierre por debajo de lo acordado",AN484)))</formula>
    </cfRule>
    <cfRule type="containsText" dxfId="82" priority="199" operator="containsText" text="Retraso Moderado">
      <formula>NOT(ISERROR(SEARCH("Retraso Moderado",AN484)))</formula>
    </cfRule>
    <cfRule type="containsText" dxfId="81" priority="200" operator="containsText" text="Retraso Moderado">
      <formula>NOT(ISERROR(SEARCH("Retraso Moderado",AN484)))</formula>
    </cfRule>
  </conditionalFormatting>
  <conditionalFormatting sqref="AG485">
    <cfRule type="cellIs" dxfId="80" priority="128" operator="equal">
      <formula>"Cerrada"</formula>
    </cfRule>
  </conditionalFormatting>
  <conditionalFormatting sqref="AD485">
    <cfRule type="containsText" dxfId="79" priority="125" operator="containsText" text="Felicitacione cierre por debajo de lo acordado">
      <formula>NOT(ISERROR(SEARCH("Felicitacione cierre por debajo de lo acordado",AD485)))</formula>
    </cfRule>
    <cfRule type="cellIs" dxfId="78" priority="126" stopIfTrue="1" operator="equal">
      <formula>"Justifique el Retraso"</formula>
    </cfRule>
    <cfRule type="containsText" dxfId="77" priority="127" stopIfTrue="1" operator="containsText" text="Felicitaciones">
      <formula>NOT(ISERROR(SEARCH("Felicitaciones",AD485)))</formula>
    </cfRule>
  </conditionalFormatting>
  <conditionalFormatting sqref="AD485">
    <cfRule type="cellIs" dxfId="76" priority="120" operator="equal">
      <formula>"Con demora menor"</formula>
    </cfRule>
    <cfRule type="cellIs" dxfId="75" priority="121" operator="equal">
      <formula>"Justifique el Retraso"</formula>
    </cfRule>
    <cfRule type="containsText" dxfId="74" priority="122" operator="containsText" text="Felicitaciones cierre por debajo de lo acordado">
      <formula>NOT(ISERROR(SEARCH("Felicitaciones cierre por debajo de lo acordado",AD485)))</formula>
    </cfRule>
    <cfRule type="containsText" dxfId="73" priority="123" operator="containsText" text="Retraso Moderado">
      <formula>NOT(ISERROR(SEARCH("Retraso Moderado",AD485)))</formula>
    </cfRule>
    <cfRule type="containsText" dxfId="72" priority="124" operator="containsText" text="Retraso Moderado">
      <formula>NOT(ISERROR(SEARCH("Retraso Moderado",AD485)))</formula>
    </cfRule>
  </conditionalFormatting>
  <conditionalFormatting sqref="AQ485">
    <cfRule type="cellIs" dxfId="71" priority="116" operator="equal">
      <formula>"Cerrada"</formula>
    </cfRule>
  </conditionalFormatting>
  <conditionalFormatting sqref="AQ486:AQ487">
    <cfRule type="cellIs" dxfId="70" priority="104" operator="equal">
      <formula>"Cerrada"</formula>
    </cfRule>
  </conditionalFormatting>
  <conditionalFormatting sqref="AQ129:AQ136">
    <cfRule type="cellIs" dxfId="69" priority="66" operator="equal">
      <formula>"Cerrada"</formula>
    </cfRule>
  </conditionalFormatting>
  <conditionalFormatting sqref="AN129:AN136">
    <cfRule type="containsText" dxfId="68" priority="63" operator="containsText" text="Felicitacione cierre por debajo de lo acordado">
      <formula>NOT(ISERROR(SEARCH("Felicitacione cierre por debajo de lo acordado",AN129)))</formula>
    </cfRule>
    <cfRule type="cellIs" dxfId="67" priority="64" stopIfTrue="1" operator="equal">
      <formula>"Justifique el Retraso"</formula>
    </cfRule>
    <cfRule type="containsText" dxfId="66" priority="65" stopIfTrue="1" operator="containsText" text="Felicitaciones">
      <formula>NOT(ISERROR(SEARCH("Felicitaciones",AN129)))</formula>
    </cfRule>
  </conditionalFormatting>
  <conditionalFormatting sqref="AN129:AN136">
    <cfRule type="cellIs" dxfId="65" priority="58" operator="equal">
      <formula>"Con demora menor"</formula>
    </cfRule>
    <cfRule type="cellIs" dxfId="64" priority="59" operator="equal">
      <formula>"Justifique el Retraso"</formula>
    </cfRule>
    <cfRule type="containsText" dxfId="63" priority="60" operator="containsText" text="Felicitaciones cierre por debajo de lo acordado">
      <formula>NOT(ISERROR(SEARCH("Felicitaciones cierre por debajo de lo acordado",AN129)))</formula>
    </cfRule>
    <cfRule type="containsText" dxfId="62" priority="61" operator="containsText" text="Retraso Moderado">
      <formula>NOT(ISERROR(SEARCH("Retraso Moderado",AN129)))</formula>
    </cfRule>
    <cfRule type="containsText" dxfId="61" priority="62" operator="containsText" text="Retraso Moderado">
      <formula>NOT(ISERROR(SEARCH("Retraso Moderado",AN129)))</formula>
    </cfRule>
  </conditionalFormatting>
  <conditionalFormatting sqref="AQ137:AQ178">
    <cfRule type="cellIs" dxfId="60" priority="54" operator="equal">
      <formula>"Cerrada"</formula>
    </cfRule>
  </conditionalFormatting>
  <conditionalFormatting sqref="AN137:AN178">
    <cfRule type="containsText" dxfId="59" priority="51" operator="containsText" text="Felicitacione cierre por debajo de lo acordado">
      <formula>NOT(ISERROR(SEARCH("Felicitacione cierre por debajo de lo acordado",AN137)))</formula>
    </cfRule>
    <cfRule type="cellIs" dxfId="58" priority="52" stopIfTrue="1" operator="equal">
      <formula>"Justifique el Retraso"</formula>
    </cfRule>
    <cfRule type="containsText" dxfId="57" priority="53" stopIfTrue="1" operator="containsText" text="Felicitaciones">
      <formula>NOT(ISERROR(SEARCH("Felicitaciones",AN137)))</formula>
    </cfRule>
  </conditionalFormatting>
  <conditionalFormatting sqref="AN137:AN178">
    <cfRule type="cellIs" dxfId="56" priority="46" operator="equal">
      <formula>"Con demora menor"</formula>
    </cfRule>
    <cfRule type="cellIs" dxfId="55" priority="47" operator="equal">
      <formula>"Justifique el Retraso"</formula>
    </cfRule>
    <cfRule type="containsText" dxfId="54" priority="48" operator="containsText" text="Felicitaciones cierre por debajo de lo acordado">
      <formula>NOT(ISERROR(SEARCH("Felicitaciones cierre por debajo de lo acordado",AN137)))</formula>
    </cfRule>
    <cfRule type="containsText" dxfId="53" priority="49" operator="containsText" text="Retraso Moderado">
      <formula>NOT(ISERROR(SEARCH("Retraso Moderado",AN137)))</formula>
    </cfRule>
    <cfRule type="containsText" dxfId="52" priority="50" operator="containsText" text="Retraso Moderado">
      <formula>NOT(ISERROR(SEARCH("Retraso Moderado",AN137)))</formula>
    </cfRule>
  </conditionalFormatting>
  <conditionalFormatting sqref="AQ179:AQ317">
    <cfRule type="cellIs" dxfId="51" priority="42" operator="equal">
      <formula>"Cerrada"</formula>
    </cfRule>
  </conditionalFormatting>
  <conditionalFormatting sqref="AN179:AN317">
    <cfRule type="containsText" dxfId="50" priority="39" operator="containsText" text="Felicitacione cierre por debajo de lo acordado">
      <formula>NOT(ISERROR(SEARCH("Felicitacione cierre por debajo de lo acordado",AN179)))</formula>
    </cfRule>
    <cfRule type="cellIs" dxfId="49" priority="40" stopIfTrue="1" operator="equal">
      <formula>"Justifique el Retraso"</formula>
    </cfRule>
    <cfRule type="containsText" dxfId="48" priority="41" stopIfTrue="1" operator="containsText" text="Felicitaciones">
      <formula>NOT(ISERROR(SEARCH("Felicitaciones",AN179)))</formula>
    </cfRule>
  </conditionalFormatting>
  <conditionalFormatting sqref="AN179:AN317">
    <cfRule type="cellIs" dxfId="47" priority="34" operator="equal">
      <formula>"Con demora menor"</formula>
    </cfRule>
    <cfRule type="cellIs" dxfId="46" priority="35" operator="equal">
      <formula>"Justifique el Retraso"</formula>
    </cfRule>
    <cfRule type="containsText" dxfId="45" priority="36" operator="containsText" text="Felicitaciones cierre por debajo de lo acordado">
      <formula>NOT(ISERROR(SEARCH("Felicitaciones cierre por debajo de lo acordado",AN179)))</formula>
    </cfRule>
    <cfRule type="containsText" dxfId="44" priority="37" operator="containsText" text="Retraso Moderado">
      <formula>NOT(ISERROR(SEARCH("Retraso Moderado",AN179)))</formula>
    </cfRule>
    <cfRule type="containsText" dxfId="43" priority="38" operator="containsText" text="Retraso Moderado">
      <formula>NOT(ISERROR(SEARCH("Retraso Moderado",AN179)))</formula>
    </cfRule>
  </conditionalFormatting>
  <conditionalFormatting sqref="AN318:AN336">
    <cfRule type="containsText" dxfId="42" priority="30" operator="containsText" text="Felicitacione cierre por debajo de lo acordado">
      <formula>NOT(ISERROR(SEARCH("Felicitacione cierre por debajo de lo acordado",AN318)))</formula>
    </cfRule>
    <cfRule type="cellIs" dxfId="41" priority="31" stopIfTrue="1" operator="equal">
      <formula>"Justifique el Retraso"</formula>
    </cfRule>
    <cfRule type="containsText" dxfId="40" priority="32" stopIfTrue="1" operator="containsText" text="Felicitaciones">
      <formula>NOT(ISERROR(SEARCH("Felicitaciones",AN318)))</formula>
    </cfRule>
  </conditionalFormatting>
  <conditionalFormatting sqref="AN318:AN336">
    <cfRule type="cellIs" dxfId="39" priority="25" operator="equal">
      <formula>"Con demora menor"</formula>
    </cfRule>
    <cfRule type="cellIs" dxfId="38" priority="26" operator="equal">
      <formula>"Justifique el Retraso"</formula>
    </cfRule>
    <cfRule type="containsText" dxfId="37" priority="27" operator="containsText" text="Felicitaciones cierre por debajo de lo acordado">
      <formula>NOT(ISERROR(SEARCH("Felicitaciones cierre por debajo de lo acordado",AN318)))</formula>
    </cfRule>
    <cfRule type="containsText" dxfId="36" priority="28" operator="containsText" text="Retraso Moderado">
      <formula>NOT(ISERROR(SEARCH("Retraso Moderado",AN318)))</formula>
    </cfRule>
    <cfRule type="containsText" dxfId="35" priority="29" operator="containsText" text="Retraso Moderado">
      <formula>NOT(ISERROR(SEARCH("Retraso Moderado",AN318)))</formula>
    </cfRule>
  </conditionalFormatting>
  <conditionalFormatting sqref="AQ318:AQ336">
    <cfRule type="cellIs" dxfId="34" priority="23" operator="equal">
      <formula>"Cerrada"</formula>
    </cfRule>
  </conditionalFormatting>
  <conditionalFormatting sqref="AQ337:AQ344">
    <cfRule type="cellIs" dxfId="33" priority="19" operator="equal">
      <formula>"Cerrada"</formula>
    </cfRule>
  </conditionalFormatting>
  <conditionalFormatting sqref="AN337">
    <cfRule type="containsText" dxfId="32" priority="16" operator="containsText" text="Felicitacione cierre por debajo de lo acordado">
      <formula>NOT(ISERROR(SEARCH("Felicitacione cierre por debajo de lo acordado",AN337)))</formula>
    </cfRule>
    <cfRule type="cellIs" dxfId="31" priority="17" stopIfTrue="1" operator="equal">
      <formula>"Justifique el Retraso"</formula>
    </cfRule>
    <cfRule type="containsText" dxfId="30" priority="18" stopIfTrue="1" operator="containsText" text="Felicitaciones">
      <formula>NOT(ISERROR(SEARCH("Felicitaciones",AN337)))</formula>
    </cfRule>
  </conditionalFormatting>
  <conditionalFormatting sqref="AN337">
    <cfRule type="cellIs" dxfId="29" priority="11" operator="equal">
      <formula>"Con demora menor"</formula>
    </cfRule>
    <cfRule type="cellIs" dxfId="28" priority="12" operator="equal">
      <formula>"Justifique el Retraso"</formula>
    </cfRule>
    <cfRule type="containsText" dxfId="27" priority="13" operator="containsText" text="Felicitaciones cierre por debajo de lo acordado">
      <formula>NOT(ISERROR(SEARCH("Felicitaciones cierre por debajo de lo acordado",AN337)))</formula>
    </cfRule>
    <cfRule type="containsText" dxfId="26" priority="14" operator="containsText" text="Retraso Moderado">
      <formula>NOT(ISERROR(SEARCH("Retraso Moderado",AN337)))</formula>
    </cfRule>
    <cfRule type="containsText" dxfId="25" priority="15" operator="containsText" text="Retraso Moderado">
      <formula>NOT(ISERROR(SEARCH("Retraso Moderado",AN337)))</formula>
    </cfRule>
  </conditionalFormatting>
  <conditionalFormatting sqref="AN338:AN344">
    <cfRule type="containsText" dxfId="24" priority="8" operator="containsText" text="Felicitacione cierre por debajo de lo acordado">
      <formula>NOT(ISERROR(SEARCH("Felicitacione cierre por debajo de lo acordado",AN338)))</formula>
    </cfRule>
    <cfRule type="cellIs" dxfId="23" priority="9" stopIfTrue="1" operator="equal">
      <formula>"Justifique el Retraso"</formula>
    </cfRule>
    <cfRule type="containsText" dxfId="22" priority="10" stopIfTrue="1" operator="containsText" text="Felicitaciones">
      <formula>NOT(ISERROR(SEARCH("Felicitaciones",AN338)))</formula>
    </cfRule>
  </conditionalFormatting>
  <conditionalFormatting sqref="AN338:AN344">
    <cfRule type="cellIs" dxfId="21" priority="3" operator="equal">
      <formula>"Con demora menor"</formula>
    </cfRule>
    <cfRule type="cellIs" dxfId="20" priority="4" operator="equal">
      <formula>"Justifique el Retraso"</formula>
    </cfRule>
    <cfRule type="containsText" dxfId="19" priority="5" operator="containsText" text="Felicitaciones cierre por debajo de lo acordado">
      <formula>NOT(ISERROR(SEARCH("Felicitaciones cierre por debajo de lo acordado",AN338)))</formula>
    </cfRule>
    <cfRule type="containsText" dxfId="18" priority="6" operator="containsText" text="Retraso Moderado">
      <formula>NOT(ISERROR(SEARCH("Retraso Moderado",AN338)))</formula>
    </cfRule>
    <cfRule type="containsText" dxfId="17" priority="7" operator="containsText" text="Retraso Moderado">
      <formula>NOT(ISERROR(SEARCH("Retraso Moderado",AN338)))</formula>
    </cfRule>
  </conditionalFormatting>
  <hyperlinks>
    <hyperlink ref="C1" location="Resultados!A1" display="Resultados"/>
    <hyperlink ref="AI451" r:id="rId1" display="http://www.endeporte.edu.co/transparencia2/uxconsulta.php"/>
  </hyperlinks>
  <printOptions horizontalCentered="1"/>
  <pageMargins left="0" right="0" top="0" bottom="0" header="0.3" footer="0.3"/>
  <pageSetup paperSize="120" scale="50" orientation="landscape" r:id="rId2"/>
  <drawing r:id="rId3"/>
  <legacyDrawing r:id="rId4"/>
  <extLst>
    <ext xmlns:x14="http://schemas.microsoft.com/office/spreadsheetml/2009/9/main" uri="{78C0D931-6437-407d-A8EE-F0AAD7539E65}">
      <x14:conditionalFormattings>
        <x14:conditionalFormatting xmlns:xm="http://schemas.microsoft.com/office/excel/2006/main">
          <x14:cfRule type="cellIs" priority="873" operator="equal" id="{7D0DFA64-5991-480E-92D1-0A4DDF59EBB8}">
            <xm:f>Base!$T$2</xm:f>
            <x14:dxf>
              <fill>
                <patternFill>
                  <bgColor rgb="FFFF0000"/>
                </patternFill>
              </fill>
            </x14:dxf>
          </x14:cfRule>
          <xm:sqref>AQ12:AQ137 AQ345:AQ500</xm:sqref>
        </x14:conditionalFormatting>
        <x14:conditionalFormatting xmlns:xm="http://schemas.microsoft.com/office/excel/2006/main">
          <x14:cfRule type="iconSet" priority="861" id="{4B9B6085-E4BA-417A-8E18-B6D27CEEB022}">
            <x14:iconSet custom="1">
              <x14:cfvo type="percent">
                <xm:f>0</xm:f>
              </x14:cfvo>
              <x14:cfvo type="num" gte="0">
                <xm:f>69</xm:f>
              </x14:cfvo>
              <x14:cfvo type="num">
                <xm:f>90</xm:f>
              </x14:cfvo>
              <x14:cfIcon iconSet="3Symbols2" iconId="0"/>
              <x14:cfIcon iconSet="3Symbols2" iconId="1"/>
              <x14:cfIcon iconSet="3Symbols2" iconId="2"/>
            </x14:iconSet>
          </x14:cfRule>
          <xm:sqref>AJ12</xm:sqref>
        </x14:conditionalFormatting>
        <x14:conditionalFormatting xmlns:xm="http://schemas.microsoft.com/office/excel/2006/main">
          <x14:cfRule type="cellIs" priority="828" operator="equal" id="{32537132-05FB-461C-8582-C14D0693E5DF}">
            <xm:f>Base!$T$2</xm:f>
            <x14:dxf>
              <fill>
                <patternFill>
                  <bgColor rgb="FFFF0000"/>
                </patternFill>
              </fill>
            </x14:dxf>
          </x14:cfRule>
          <xm:sqref>AE14</xm:sqref>
        </x14:conditionalFormatting>
        <x14:conditionalFormatting xmlns:xm="http://schemas.microsoft.com/office/excel/2006/main">
          <x14:cfRule type="iconSet" priority="818" id="{0ECD47E8-AA24-47F5-97AC-E4DF279A45C5}">
            <x14:iconSet custom="1">
              <x14:cfvo type="percent">
                <xm:f>0</xm:f>
              </x14:cfvo>
              <x14:cfvo type="num" gte="0">
                <xm:f>69</xm:f>
              </x14:cfvo>
              <x14:cfvo type="num">
                <xm:f>90</xm:f>
              </x14:cfvo>
              <x14:cfIcon iconSet="3Symbols2" iconId="0"/>
              <x14:cfIcon iconSet="3Symbols2" iconId="1"/>
              <x14:cfIcon iconSet="3Symbols2" iconId="2"/>
            </x14:iconSet>
          </x14:cfRule>
          <xm:sqref>Y14</xm:sqref>
        </x14:conditionalFormatting>
        <x14:conditionalFormatting xmlns:xm="http://schemas.microsoft.com/office/excel/2006/main">
          <x14:cfRule type="iconSet" priority="817" id="{5E901AD9-EF72-433F-A8DF-907E18BE4B3F}">
            <x14:iconSet custom="1">
              <x14:cfvo type="percent">
                <xm:f>0</xm:f>
              </x14:cfvo>
              <x14:cfvo type="num" gte="0">
                <xm:f>69</xm:f>
              </x14:cfvo>
              <x14:cfvo type="num">
                <xm:f>90</xm:f>
              </x14:cfvo>
              <x14:cfIcon iconSet="3Symbols2" iconId="0"/>
              <x14:cfIcon iconSet="3Symbols2" iconId="1"/>
              <x14:cfIcon iconSet="3Symbols2" iconId="2"/>
            </x14:iconSet>
          </x14:cfRule>
          <xm:sqref>X14</xm:sqref>
        </x14:conditionalFormatting>
        <x14:conditionalFormatting xmlns:xm="http://schemas.microsoft.com/office/excel/2006/main">
          <x14:cfRule type="cellIs" priority="816" operator="equal" id="{DCA462E1-1D11-450B-9831-3B35C1A2ADCF}">
            <xm:f>Base!$T$2</xm:f>
            <x14:dxf>
              <fill>
                <patternFill>
                  <bgColor rgb="FFFF0000"/>
                </patternFill>
              </fill>
            </x14:dxf>
          </x14:cfRule>
          <xm:sqref>AE13</xm:sqref>
        </x14:conditionalFormatting>
        <x14:conditionalFormatting xmlns:xm="http://schemas.microsoft.com/office/excel/2006/main">
          <x14:cfRule type="iconSet" priority="806" id="{EDE2D43D-7EBE-4046-953F-2B5C57E274EE}">
            <x14:iconSet custom="1">
              <x14:cfvo type="percent">
                <xm:f>0</xm:f>
              </x14:cfvo>
              <x14:cfvo type="num" gte="0">
                <xm:f>69</xm:f>
              </x14:cfvo>
              <x14:cfvo type="num">
                <xm:f>90</xm:f>
              </x14:cfvo>
              <x14:cfIcon iconSet="3Symbols2" iconId="0"/>
              <x14:cfIcon iconSet="3Symbols2" iconId="1"/>
              <x14:cfIcon iconSet="3Symbols2" iconId="2"/>
            </x14:iconSet>
          </x14:cfRule>
          <xm:sqref>Y13</xm:sqref>
        </x14:conditionalFormatting>
        <x14:conditionalFormatting xmlns:xm="http://schemas.microsoft.com/office/excel/2006/main">
          <x14:cfRule type="iconSet" priority="805" id="{236973D5-A1C4-4EA5-87FF-706555654285}">
            <x14:iconSet custom="1">
              <x14:cfvo type="percent">
                <xm:f>0</xm:f>
              </x14:cfvo>
              <x14:cfvo type="num" gte="0">
                <xm:f>69</xm:f>
              </x14:cfvo>
              <x14:cfvo type="num">
                <xm:f>90</xm:f>
              </x14:cfvo>
              <x14:cfIcon iconSet="3Symbols2" iconId="0"/>
              <x14:cfIcon iconSet="3Symbols2" iconId="1"/>
              <x14:cfIcon iconSet="3Symbols2" iconId="2"/>
            </x14:iconSet>
          </x14:cfRule>
          <xm:sqref>X13</xm:sqref>
        </x14:conditionalFormatting>
        <x14:conditionalFormatting xmlns:xm="http://schemas.microsoft.com/office/excel/2006/main">
          <x14:cfRule type="cellIs" priority="790" operator="equal" id="{41FDD0FD-F0B4-4703-9DD6-D54091CCBBB0}">
            <xm:f>Base!$T$2</xm:f>
            <x14:dxf>
              <fill>
                <patternFill>
                  <bgColor rgb="FFFF0000"/>
                </patternFill>
              </fill>
            </x14:dxf>
          </x14:cfRule>
          <xm:sqref>AE84</xm:sqref>
        </x14:conditionalFormatting>
        <x14:conditionalFormatting xmlns:xm="http://schemas.microsoft.com/office/excel/2006/main">
          <x14:cfRule type="iconSet" priority="791" id="{27DE9FFD-D8F8-485A-8B11-C1E4928588E8}">
            <x14:iconSet custom="1">
              <x14:cfvo type="percent">
                <xm:f>0</xm:f>
              </x14:cfvo>
              <x14:cfvo type="num" gte="0">
                <xm:f>69</xm:f>
              </x14:cfvo>
              <x14:cfvo type="num">
                <xm:f>90</xm:f>
              </x14:cfvo>
              <x14:cfIcon iconSet="3Symbols2" iconId="0"/>
              <x14:cfIcon iconSet="3Symbols2" iconId="1"/>
              <x14:cfIcon iconSet="3Symbols2" iconId="2"/>
            </x14:iconSet>
          </x14:cfRule>
          <xm:sqref>Y84</xm:sqref>
        </x14:conditionalFormatting>
        <x14:conditionalFormatting xmlns:xm="http://schemas.microsoft.com/office/excel/2006/main">
          <x14:cfRule type="iconSet" priority="792" id="{2E0D072C-C3F8-450E-8B44-D19355F20C34}">
            <x14:iconSet custom="1">
              <x14:cfvo type="percent">
                <xm:f>0</xm:f>
              </x14:cfvo>
              <x14:cfvo type="num" gte="0">
                <xm:f>69</xm:f>
              </x14:cfvo>
              <x14:cfvo type="num">
                <xm:f>90</xm:f>
              </x14:cfvo>
              <x14:cfIcon iconSet="3Symbols2" iconId="0"/>
              <x14:cfIcon iconSet="3Symbols2" iconId="1"/>
              <x14:cfIcon iconSet="3Symbols2" iconId="2"/>
            </x14:iconSet>
          </x14:cfRule>
          <xm:sqref>X84</xm:sqref>
        </x14:conditionalFormatting>
        <x14:conditionalFormatting xmlns:xm="http://schemas.microsoft.com/office/excel/2006/main">
          <x14:cfRule type="cellIs" priority="778" operator="equal" id="{9ED0A88D-AF1C-4503-8612-B6B11052737D}">
            <xm:f>Base!$T$2</xm:f>
            <x14:dxf>
              <fill>
                <patternFill>
                  <bgColor rgb="FFFF0000"/>
                </patternFill>
              </fill>
            </x14:dxf>
          </x14:cfRule>
          <xm:sqref>AE83</xm:sqref>
        </x14:conditionalFormatting>
        <x14:conditionalFormatting xmlns:xm="http://schemas.microsoft.com/office/excel/2006/main">
          <x14:cfRule type="iconSet" priority="779" id="{DA2F6164-4A60-4FC3-8F47-A3996757CC86}">
            <x14:iconSet custom="1">
              <x14:cfvo type="percent">
                <xm:f>0</xm:f>
              </x14:cfvo>
              <x14:cfvo type="num" gte="0">
                <xm:f>69</xm:f>
              </x14:cfvo>
              <x14:cfvo type="num">
                <xm:f>90</xm:f>
              </x14:cfvo>
              <x14:cfIcon iconSet="3Symbols2" iconId="0"/>
              <x14:cfIcon iconSet="3Symbols2" iconId="1"/>
              <x14:cfIcon iconSet="3Symbols2" iconId="2"/>
            </x14:iconSet>
          </x14:cfRule>
          <xm:sqref>Y83</xm:sqref>
        </x14:conditionalFormatting>
        <x14:conditionalFormatting xmlns:xm="http://schemas.microsoft.com/office/excel/2006/main">
          <x14:cfRule type="iconSet" priority="780" id="{399C7472-5578-44A7-9902-7D8226C0F8B6}">
            <x14:iconSet custom="1">
              <x14:cfvo type="percent">
                <xm:f>0</xm:f>
              </x14:cfvo>
              <x14:cfvo type="num" gte="0">
                <xm:f>69</xm:f>
              </x14:cfvo>
              <x14:cfvo type="num">
                <xm:f>90</xm:f>
              </x14:cfvo>
              <x14:cfIcon iconSet="3Symbols2" iconId="0"/>
              <x14:cfIcon iconSet="3Symbols2" iconId="1"/>
              <x14:cfIcon iconSet="3Symbols2" iconId="2"/>
            </x14:iconSet>
          </x14:cfRule>
          <xm:sqref>X83</xm:sqref>
        </x14:conditionalFormatting>
        <x14:conditionalFormatting xmlns:xm="http://schemas.microsoft.com/office/excel/2006/main">
          <x14:cfRule type="cellIs" priority="766" operator="equal" id="{52BF3578-4422-4261-8F02-F8F6F87E2950}">
            <xm:f>Base!$T$2</xm:f>
            <x14:dxf>
              <fill>
                <patternFill>
                  <bgColor rgb="FFFF0000"/>
                </patternFill>
              </fill>
            </x14:dxf>
          </x14:cfRule>
          <xm:sqref>AE86</xm:sqref>
        </x14:conditionalFormatting>
        <x14:conditionalFormatting xmlns:xm="http://schemas.microsoft.com/office/excel/2006/main">
          <x14:cfRule type="iconSet" priority="767" id="{9C1B2309-6F52-4B62-9DD8-8BD320811EA2}">
            <x14:iconSet custom="1">
              <x14:cfvo type="percent">
                <xm:f>0</xm:f>
              </x14:cfvo>
              <x14:cfvo type="num" gte="0">
                <xm:f>69</xm:f>
              </x14:cfvo>
              <x14:cfvo type="num">
                <xm:f>90</xm:f>
              </x14:cfvo>
              <x14:cfIcon iconSet="3Symbols2" iconId="0"/>
              <x14:cfIcon iconSet="3Symbols2" iconId="1"/>
              <x14:cfIcon iconSet="3Symbols2" iconId="2"/>
            </x14:iconSet>
          </x14:cfRule>
          <xm:sqref>Y86</xm:sqref>
        </x14:conditionalFormatting>
        <x14:conditionalFormatting xmlns:xm="http://schemas.microsoft.com/office/excel/2006/main">
          <x14:cfRule type="iconSet" priority="768" id="{3D237855-D605-42F2-948C-0B7FCF423CA8}">
            <x14:iconSet custom="1">
              <x14:cfvo type="percent">
                <xm:f>0</xm:f>
              </x14:cfvo>
              <x14:cfvo type="num" gte="0">
                <xm:f>69</xm:f>
              </x14:cfvo>
              <x14:cfvo type="num">
                <xm:f>90</xm:f>
              </x14:cfvo>
              <x14:cfIcon iconSet="3Symbols2" iconId="0"/>
              <x14:cfIcon iconSet="3Symbols2" iconId="1"/>
              <x14:cfIcon iconSet="3Symbols2" iconId="2"/>
            </x14:iconSet>
          </x14:cfRule>
          <xm:sqref>X86</xm:sqref>
        </x14:conditionalFormatting>
        <x14:conditionalFormatting xmlns:xm="http://schemas.microsoft.com/office/excel/2006/main">
          <x14:cfRule type="cellIs" priority="754" operator="equal" id="{6843E1EF-CEC7-4E60-9350-0C60F32ED14B}">
            <xm:f>Base!$T$2</xm:f>
            <x14:dxf>
              <fill>
                <patternFill>
                  <bgColor rgb="FFFF0000"/>
                </patternFill>
              </fill>
            </x14:dxf>
          </x14:cfRule>
          <xm:sqref>AE21</xm:sqref>
        </x14:conditionalFormatting>
        <x14:conditionalFormatting xmlns:xm="http://schemas.microsoft.com/office/excel/2006/main">
          <x14:cfRule type="iconSet" priority="755" id="{7EB04F34-7D6F-4068-877A-C198FCA328FC}">
            <x14:iconSet custom="1">
              <x14:cfvo type="percent">
                <xm:f>0</xm:f>
              </x14:cfvo>
              <x14:cfvo type="num" gte="0">
                <xm:f>69</xm:f>
              </x14:cfvo>
              <x14:cfvo type="num">
                <xm:f>90</xm:f>
              </x14:cfvo>
              <x14:cfIcon iconSet="3Symbols2" iconId="0"/>
              <x14:cfIcon iconSet="3Symbols2" iconId="1"/>
              <x14:cfIcon iconSet="3Symbols2" iconId="2"/>
            </x14:iconSet>
          </x14:cfRule>
          <xm:sqref>Y21</xm:sqref>
        </x14:conditionalFormatting>
        <x14:conditionalFormatting xmlns:xm="http://schemas.microsoft.com/office/excel/2006/main">
          <x14:cfRule type="iconSet" priority="756" id="{65DB6078-F000-4542-9CF1-C357860FE13F}">
            <x14:iconSet custom="1">
              <x14:cfvo type="percent">
                <xm:f>0</xm:f>
              </x14:cfvo>
              <x14:cfvo type="num" gte="0">
                <xm:f>69</xm:f>
              </x14:cfvo>
              <x14:cfvo type="num">
                <xm:f>90</xm:f>
              </x14:cfvo>
              <x14:cfIcon iconSet="3Symbols2" iconId="0"/>
              <x14:cfIcon iconSet="3Symbols2" iconId="1"/>
              <x14:cfIcon iconSet="3Symbols2" iconId="2"/>
            </x14:iconSet>
          </x14:cfRule>
          <xm:sqref>X21</xm:sqref>
        </x14:conditionalFormatting>
        <x14:conditionalFormatting xmlns:xm="http://schemas.microsoft.com/office/excel/2006/main">
          <x14:cfRule type="cellIs" priority="742" operator="equal" id="{ACEB5145-1C54-45C4-9F0A-35A594334684}">
            <xm:f>Base!$T$2</xm:f>
            <x14:dxf>
              <fill>
                <patternFill>
                  <bgColor rgb="FFFF0000"/>
                </patternFill>
              </fill>
            </x14:dxf>
          </x14:cfRule>
          <xm:sqref>AE26</xm:sqref>
        </x14:conditionalFormatting>
        <x14:conditionalFormatting xmlns:xm="http://schemas.microsoft.com/office/excel/2006/main">
          <x14:cfRule type="iconSet" priority="743" id="{D7ECC1BF-2BEB-49C0-91E6-B5F64A6FAFA2}">
            <x14:iconSet custom="1">
              <x14:cfvo type="percent">
                <xm:f>0</xm:f>
              </x14:cfvo>
              <x14:cfvo type="num" gte="0">
                <xm:f>69</xm:f>
              </x14:cfvo>
              <x14:cfvo type="num">
                <xm:f>90</xm:f>
              </x14:cfvo>
              <x14:cfIcon iconSet="3Symbols2" iconId="0"/>
              <x14:cfIcon iconSet="3Symbols2" iconId="1"/>
              <x14:cfIcon iconSet="3Symbols2" iconId="2"/>
            </x14:iconSet>
          </x14:cfRule>
          <xm:sqref>Y26</xm:sqref>
        </x14:conditionalFormatting>
        <x14:conditionalFormatting xmlns:xm="http://schemas.microsoft.com/office/excel/2006/main">
          <x14:cfRule type="iconSet" priority="744" id="{5DBB9CEF-7BAA-490B-93CA-BD6F8CB7E296}">
            <x14:iconSet custom="1">
              <x14:cfvo type="percent">
                <xm:f>0</xm:f>
              </x14:cfvo>
              <x14:cfvo type="num" gte="0">
                <xm:f>69</xm:f>
              </x14:cfvo>
              <x14:cfvo type="num">
                <xm:f>90</xm:f>
              </x14:cfvo>
              <x14:cfIcon iconSet="3Symbols2" iconId="0"/>
              <x14:cfIcon iconSet="3Symbols2" iconId="1"/>
              <x14:cfIcon iconSet="3Symbols2" iconId="2"/>
            </x14:iconSet>
          </x14:cfRule>
          <xm:sqref>X26</xm:sqref>
        </x14:conditionalFormatting>
        <x14:conditionalFormatting xmlns:xm="http://schemas.microsoft.com/office/excel/2006/main">
          <x14:cfRule type="cellIs" priority="730" operator="equal" id="{86D68CEF-A419-4CE5-8A50-26121738CE68}">
            <xm:f>Base!$T$2</xm:f>
            <x14:dxf>
              <fill>
                <patternFill>
                  <bgColor rgb="FFFF0000"/>
                </patternFill>
              </fill>
            </x14:dxf>
          </x14:cfRule>
          <xm:sqref>AE27</xm:sqref>
        </x14:conditionalFormatting>
        <x14:conditionalFormatting xmlns:xm="http://schemas.microsoft.com/office/excel/2006/main">
          <x14:cfRule type="iconSet" priority="731" id="{3D01916F-341B-4A0B-BFE4-23D94843DAC2}">
            <x14:iconSet custom="1">
              <x14:cfvo type="percent">
                <xm:f>0</xm:f>
              </x14:cfvo>
              <x14:cfvo type="num" gte="0">
                <xm:f>69</xm:f>
              </x14:cfvo>
              <x14:cfvo type="num">
                <xm:f>90</xm:f>
              </x14:cfvo>
              <x14:cfIcon iconSet="3Symbols2" iconId="0"/>
              <x14:cfIcon iconSet="3Symbols2" iconId="1"/>
              <x14:cfIcon iconSet="3Symbols2" iconId="2"/>
            </x14:iconSet>
          </x14:cfRule>
          <xm:sqref>Y27</xm:sqref>
        </x14:conditionalFormatting>
        <x14:conditionalFormatting xmlns:xm="http://schemas.microsoft.com/office/excel/2006/main">
          <x14:cfRule type="iconSet" priority="732" id="{826CD342-955E-435E-989E-EB11D37662FF}">
            <x14:iconSet custom="1">
              <x14:cfvo type="percent">
                <xm:f>0</xm:f>
              </x14:cfvo>
              <x14:cfvo type="num" gte="0">
                <xm:f>69</xm:f>
              </x14:cfvo>
              <x14:cfvo type="num">
                <xm:f>90</xm:f>
              </x14:cfvo>
              <x14:cfIcon iconSet="3Symbols2" iconId="0"/>
              <x14:cfIcon iconSet="3Symbols2" iconId="1"/>
              <x14:cfIcon iconSet="3Symbols2" iconId="2"/>
            </x14:iconSet>
          </x14:cfRule>
          <xm:sqref>X27</xm:sqref>
        </x14:conditionalFormatting>
        <x14:conditionalFormatting xmlns:xm="http://schemas.microsoft.com/office/excel/2006/main">
          <x14:cfRule type="iconSet" priority="709" id="{423AD5AC-29F9-484D-8C34-ED97B76954E4}">
            <x14:iconSet custom="1">
              <x14:cfvo type="percent">
                <xm:f>0</xm:f>
              </x14:cfvo>
              <x14:cfvo type="num" gte="0">
                <xm:f>69</xm:f>
              </x14:cfvo>
              <x14:cfvo type="num">
                <xm:f>90</xm:f>
              </x14:cfvo>
              <x14:cfIcon iconSet="3Symbols2" iconId="0"/>
              <x14:cfIcon iconSet="3Symbols2" iconId="1"/>
              <x14:cfIcon iconSet="3Symbols2" iconId="2"/>
            </x14:iconSet>
          </x14:cfRule>
          <xm:sqref>Z49</xm:sqref>
        </x14:conditionalFormatting>
        <x14:conditionalFormatting xmlns:xm="http://schemas.microsoft.com/office/excel/2006/main">
          <x14:cfRule type="iconSet" priority="710" id="{06808F3B-C9F3-4495-BB70-7EDB3E392261}">
            <x14:iconSet custom="1">
              <x14:cfvo type="percent">
                <xm:f>0</xm:f>
              </x14:cfvo>
              <x14:cfvo type="num" gte="0">
                <xm:f>69</xm:f>
              </x14:cfvo>
              <x14:cfvo type="num">
                <xm:f>90</xm:f>
              </x14:cfvo>
              <x14:cfIcon iconSet="3Symbols2" iconId="0"/>
              <x14:cfIcon iconSet="3Symbols2" iconId="1"/>
              <x14:cfIcon iconSet="3Symbols2" iconId="2"/>
            </x14:iconSet>
          </x14:cfRule>
          <xm:sqref>Y49</xm:sqref>
        </x14:conditionalFormatting>
        <x14:conditionalFormatting xmlns:xm="http://schemas.microsoft.com/office/excel/2006/main">
          <x14:cfRule type="iconSet" priority="699" id="{5A0D6AD5-DE25-4310-984D-4CF8256F0003}">
            <x14:iconSet custom="1">
              <x14:cfvo type="percent">
                <xm:f>0</xm:f>
              </x14:cfvo>
              <x14:cfvo type="num" gte="0">
                <xm:f>69</xm:f>
              </x14:cfvo>
              <x14:cfvo type="num">
                <xm:f>90</xm:f>
              </x14:cfvo>
              <x14:cfIcon iconSet="3Symbols2" iconId="0"/>
              <x14:cfIcon iconSet="3Symbols2" iconId="1"/>
              <x14:cfIcon iconSet="3Symbols2" iconId="2"/>
            </x14:iconSet>
          </x14:cfRule>
          <xm:sqref>Z50</xm:sqref>
        </x14:conditionalFormatting>
        <x14:conditionalFormatting xmlns:xm="http://schemas.microsoft.com/office/excel/2006/main">
          <x14:cfRule type="iconSet" priority="700" id="{9957FBBD-DDB1-4A04-8053-79C6CEAADFBD}">
            <x14:iconSet custom="1">
              <x14:cfvo type="percent">
                <xm:f>0</xm:f>
              </x14:cfvo>
              <x14:cfvo type="num" gte="0">
                <xm:f>69</xm:f>
              </x14:cfvo>
              <x14:cfvo type="num">
                <xm:f>90</xm:f>
              </x14:cfvo>
              <x14:cfIcon iconSet="3Symbols2" iconId="0"/>
              <x14:cfIcon iconSet="3Symbols2" iconId="1"/>
              <x14:cfIcon iconSet="3Symbols2" iconId="2"/>
            </x14:iconSet>
          </x14:cfRule>
          <xm:sqref>Y50</xm:sqref>
        </x14:conditionalFormatting>
        <x14:conditionalFormatting xmlns:xm="http://schemas.microsoft.com/office/excel/2006/main">
          <x14:cfRule type="iconSet" priority="689" id="{21C2DBC1-A466-4432-A8BC-15B4130BD9D2}">
            <x14:iconSet custom="1">
              <x14:cfvo type="percent">
                <xm:f>0</xm:f>
              </x14:cfvo>
              <x14:cfvo type="num" gte="0">
                <xm:f>69</xm:f>
              </x14:cfvo>
              <x14:cfvo type="num">
                <xm:f>90</xm:f>
              </x14:cfvo>
              <x14:cfIcon iconSet="3Symbols2" iconId="0"/>
              <x14:cfIcon iconSet="3Symbols2" iconId="1"/>
              <x14:cfIcon iconSet="3Symbols2" iconId="2"/>
            </x14:iconSet>
          </x14:cfRule>
          <xm:sqref>Z51</xm:sqref>
        </x14:conditionalFormatting>
        <x14:conditionalFormatting xmlns:xm="http://schemas.microsoft.com/office/excel/2006/main">
          <x14:cfRule type="iconSet" priority="690" id="{EFF01509-5D9D-4437-B126-997297487C94}">
            <x14:iconSet custom="1">
              <x14:cfvo type="percent">
                <xm:f>0</xm:f>
              </x14:cfvo>
              <x14:cfvo type="num" gte="0">
                <xm:f>69</xm:f>
              </x14:cfvo>
              <x14:cfvo type="num">
                <xm:f>90</xm:f>
              </x14:cfvo>
              <x14:cfIcon iconSet="3Symbols2" iconId="0"/>
              <x14:cfIcon iconSet="3Symbols2" iconId="1"/>
              <x14:cfIcon iconSet="3Symbols2" iconId="2"/>
            </x14:iconSet>
          </x14:cfRule>
          <xm:sqref>Y51</xm:sqref>
        </x14:conditionalFormatting>
        <x14:conditionalFormatting xmlns:xm="http://schemas.microsoft.com/office/excel/2006/main">
          <x14:cfRule type="iconSet" priority="589" id="{9156FB14-A667-4576-8C34-79DD75F7BC67}">
            <x14:iconSet custom="1">
              <x14:cfvo type="percent">
                <xm:f>0</xm:f>
              </x14:cfvo>
              <x14:cfvo type="num" gte="0">
                <xm:f>69</xm:f>
              </x14:cfvo>
              <x14:cfvo type="num">
                <xm:f>90</xm:f>
              </x14:cfvo>
              <x14:cfIcon iconSet="3Symbols2" iconId="0"/>
              <x14:cfIcon iconSet="3Symbols2" iconId="1"/>
              <x14:cfIcon iconSet="3Symbols2" iconId="2"/>
            </x14:iconSet>
          </x14:cfRule>
          <xm:sqref>AB64:AB77</xm:sqref>
        </x14:conditionalFormatting>
        <x14:conditionalFormatting xmlns:xm="http://schemas.microsoft.com/office/excel/2006/main">
          <x14:cfRule type="iconSet" priority="590" id="{2DA65AC5-55DE-4B83-911A-1CBA3A00589F}">
            <x14:iconSet custom="1">
              <x14:cfvo type="percent">
                <xm:f>0</xm:f>
              </x14:cfvo>
              <x14:cfvo type="num" gte="0">
                <xm:f>69</xm:f>
              </x14:cfvo>
              <x14:cfvo type="num">
                <xm:f>90</xm:f>
              </x14:cfvo>
              <x14:cfIcon iconSet="3Symbols2" iconId="0"/>
              <x14:cfIcon iconSet="3Symbols2" iconId="1"/>
              <x14:cfIcon iconSet="3Symbols2" iconId="2"/>
            </x14:iconSet>
          </x14:cfRule>
          <xm:sqref>AA64:AA77</xm:sqref>
        </x14:conditionalFormatting>
        <x14:conditionalFormatting xmlns:xm="http://schemas.microsoft.com/office/excel/2006/main">
          <x14:cfRule type="iconSet" priority="204" id="{171FF5A0-9471-48F9-A74E-A6A583959179}">
            <x14:iconSet custom="1">
              <x14:cfvo type="percent">
                <xm:f>0</xm:f>
              </x14:cfvo>
              <x14:cfvo type="num" gte="0">
                <xm:f>69</xm:f>
              </x14:cfvo>
              <x14:cfvo type="num">
                <xm:f>90</xm:f>
              </x14:cfvo>
              <x14:cfIcon iconSet="3Symbols2" iconId="0"/>
              <x14:cfIcon iconSet="3Symbols2" iconId="1"/>
              <x14:cfIcon iconSet="3Symbols2" iconId="2"/>
            </x14:iconSet>
          </x14:cfRule>
          <xm:sqref>AK484</xm:sqref>
        </x14:conditionalFormatting>
        <x14:conditionalFormatting xmlns:xm="http://schemas.microsoft.com/office/excel/2006/main">
          <x14:cfRule type="iconSet" priority="1005" id="{85144E23-18F6-4CA2-A2C3-E435F4F8C5A4}">
            <x14:iconSet custom="1">
              <x14:cfvo type="percent">
                <xm:f>0</xm:f>
              </x14:cfvo>
              <x14:cfvo type="num" gte="0">
                <xm:f>69</xm:f>
              </x14:cfvo>
              <x14:cfvo type="num">
                <xm:f>90</xm:f>
              </x14:cfvo>
              <x14:cfIcon iconSet="3Symbols2" iconId="0"/>
              <x14:cfIcon iconSet="3Symbols2" iconId="1"/>
              <x14:cfIcon iconSet="3Symbols2" iconId="2"/>
            </x14:iconSet>
          </x14:cfRule>
          <xm:sqref>Z358:Z365</xm:sqref>
        </x14:conditionalFormatting>
        <x14:conditionalFormatting xmlns:xm="http://schemas.microsoft.com/office/excel/2006/main">
          <x14:cfRule type="iconSet" priority="1006" id="{8B115F35-8015-4A66-85E1-6F67F80511CF}">
            <x14:iconSet custom="1">
              <x14:cfvo type="percent">
                <xm:f>0</xm:f>
              </x14:cfvo>
              <x14:cfvo type="num" gte="0">
                <xm:f>69</xm:f>
              </x14:cfvo>
              <x14:cfvo type="num">
                <xm:f>90</xm:f>
              </x14:cfvo>
              <x14:cfIcon iconSet="3Symbols2" iconId="0"/>
              <x14:cfIcon iconSet="3Symbols2" iconId="1"/>
              <x14:cfIcon iconSet="3Symbols2" iconId="2"/>
            </x14:iconSet>
          </x14:cfRule>
          <xm:sqref>Y358:Y365</xm:sqref>
        </x14:conditionalFormatting>
        <x14:conditionalFormatting xmlns:xm="http://schemas.microsoft.com/office/excel/2006/main">
          <x14:cfRule type="iconSet" priority="1064" id="{FADF2271-CB9F-4385-9DF9-8E1550EE9B42}">
            <x14:iconSet custom="1">
              <x14:cfvo type="percent">
                <xm:f>0</xm:f>
              </x14:cfvo>
              <x14:cfvo type="num" gte="0">
                <xm:f>69</xm:f>
              </x14:cfvo>
              <x14:cfvo type="num">
                <xm:f>90</xm:f>
              </x14:cfvo>
              <x14:cfIcon iconSet="3Symbols2" iconId="0"/>
              <x14:cfIcon iconSet="3Symbols2" iconId="1"/>
              <x14:cfIcon iconSet="3Symbols2" iconId="2"/>
            </x14:iconSet>
          </x14:cfRule>
          <xm:sqref>AB52:AB53</xm:sqref>
        </x14:conditionalFormatting>
        <x14:conditionalFormatting xmlns:xm="http://schemas.microsoft.com/office/excel/2006/main">
          <x14:cfRule type="iconSet" priority="1065" id="{E8C019AD-2C3F-4E65-B9D4-9B004CF22D94}">
            <x14:iconSet custom="1">
              <x14:cfvo type="percent">
                <xm:f>0</xm:f>
              </x14:cfvo>
              <x14:cfvo type="num" gte="0">
                <xm:f>69</xm:f>
              </x14:cfvo>
              <x14:cfvo type="num">
                <xm:f>90</xm:f>
              </x14:cfvo>
              <x14:cfIcon iconSet="3Symbols2" iconId="0"/>
              <x14:cfIcon iconSet="3Symbols2" iconId="1"/>
              <x14:cfIcon iconSet="3Symbols2" iconId="2"/>
            </x14:iconSet>
          </x14:cfRule>
          <xm:sqref>AA52:AA53</xm:sqref>
        </x14:conditionalFormatting>
        <x14:conditionalFormatting xmlns:xm="http://schemas.microsoft.com/office/excel/2006/main">
          <x14:cfRule type="cellIs" priority="129" operator="equal" id="{374D1C7E-2909-482C-AF6A-2540CA4C5BFE}">
            <xm:f>Base!$T$2</xm:f>
            <x14:dxf>
              <fill>
                <patternFill>
                  <bgColor rgb="FFFF0000"/>
                </patternFill>
              </fill>
            </x14:dxf>
          </x14:cfRule>
          <xm:sqref>AG485</xm:sqref>
        </x14:conditionalFormatting>
        <x14:conditionalFormatting xmlns:xm="http://schemas.microsoft.com/office/excel/2006/main">
          <x14:cfRule type="iconSet" priority="130" id="{111C76DE-7CB2-45A0-B6DD-50E45E0043F6}">
            <x14:iconSet custom="1">
              <x14:cfvo type="percent">
                <xm:f>0</xm:f>
              </x14:cfvo>
              <x14:cfvo type="num" gte="0">
                <xm:f>69</xm:f>
              </x14:cfvo>
              <x14:cfvo type="num">
                <xm:f>90</xm:f>
              </x14:cfvo>
              <x14:cfIcon iconSet="3Symbols2" iconId="0"/>
              <x14:cfIcon iconSet="3Symbols2" iconId="1"/>
              <x14:cfIcon iconSet="3Symbols2" iconId="2"/>
            </x14:iconSet>
          </x14:cfRule>
          <xm:sqref>Z485</xm:sqref>
        </x14:conditionalFormatting>
        <x14:conditionalFormatting xmlns:xm="http://schemas.microsoft.com/office/excel/2006/main">
          <x14:cfRule type="iconSet" priority="131" id="{D95ED973-CFD8-4817-ADA4-8361EEAB21D2}">
            <x14:iconSet custom="1">
              <x14:cfvo type="percent">
                <xm:f>0</xm:f>
              </x14:cfvo>
              <x14:cfvo type="num" gte="0">
                <xm:f>69</xm:f>
              </x14:cfvo>
              <x14:cfvo type="num">
                <xm:f>90</xm:f>
              </x14:cfvo>
              <x14:cfIcon iconSet="3Symbols2" iconId="0"/>
              <x14:cfIcon iconSet="3Symbols2" iconId="1"/>
              <x14:cfIcon iconSet="3Symbols2" iconId="2"/>
            </x14:iconSet>
          </x14:cfRule>
          <xm:sqref>AA485</xm:sqref>
        </x14:conditionalFormatting>
        <x14:conditionalFormatting xmlns:xm="http://schemas.microsoft.com/office/excel/2006/main">
          <x14:cfRule type="cellIs" priority="117" operator="equal" id="{D569EAD7-B245-475C-BF84-7481BAD65B8B}">
            <xm:f>Base!$T$2</xm:f>
            <x14:dxf>
              <fill>
                <patternFill>
                  <bgColor rgb="FFFF0000"/>
                </patternFill>
              </fill>
            </x14:dxf>
          </x14:cfRule>
          <xm:sqref>AQ485</xm:sqref>
        </x14:conditionalFormatting>
        <x14:conditionalFormatting xmlns:xm="http://schemas.microsoft.com/office/excel/2006/main">
          <x14:cfRule type="iconSet" priority="118" id="{96BB044D-A2C0-431F-A941-465862CA4449}">
            <x14:iconSet custom="1">
              <x14:cfvo type="percent">
                <xm:f>0</xm:f>
              </x14:cfvo>
              <x14:cfvo type="num" gte="0">
                <xm:f>69</xm:f>
              </x14:cfvo>
              <x14:cfvo type="num">
                <xm:f>90</xm:f>
              </x14:cfvo>
              <x14:cfIcon iconSet="3Symbols2" iconId="0"/>
              <x14:cfIcon iconSet="3Symbols2" iconId="1"/>
              <x14:cfIcon iconSet="3Symbols2" iconId="2"/>
            </x14:iconSet>
          </x14:cfRule>
          <xm:sqref>AJ485</xm:sqref>
        </x14:conditionalFormatting>
        <x14:conditionalFormatting xmlns:xm="http://schemas.microsoft.com/office/excel/2006/main">
          <x14:cfRule type="iconSet" priority="119" id="{89D56774-354F-493C-A207-586CFFDBB269}">
            <x14:iconSet custom="1">
              <x14:cfvo type="percent">
                <xm:f>0</xm:f>
              </x14:cfvo>
              <x14:cfvo type="num" gte="0">
                <xm:f>69</xm:f>
              </x14:cfvo>
              <x14:cfvo type="num">
                <xm:f>90</xm:f>
              </x14:cfvo>
              <x14:cfIcon iconSet="3Symbols2" iconId="0"/>
              <x14:cfIcon iconSet="3Symbols2" iconId="1"/>
              <x14:cfIcon iconSet="3Symbols2" iconId="2"/>
            </x14:iconSet>
          </x14:cfRule>
          <xm:sqref>AK485</xm:sqref>
        </x14:conditionalFormatting>
        <x14:conditionalFormatting xmlns:xm="http://schemas.microsoft.com/office/excel/2006/main">
          <x14:cfRule type="cellIs" priority="105" operator="equal" id="{76B1F6A4-F0E6-491E-B09B-AA697E39B533}">
            <xm:f>Base!$T$2</xm:f>
            <x14:dxf>
              <fill>
                <patternFill>
                  <bgColor rgb="FFFF0000"/>
                </patternFill>
              </fill>
            </x14:dxf>
          </x14:cfRule>
          <xm:sqref>AQ486:AQ487</xm:sqref>
        </x14:conditionalFormatting>
        <x14:conditionalFormatting xmlns:xm="http://schemas.microsoft.com/office/excel/2006/main">
          <x14:cfRule type="iconSet" priority="106" id="{73541FDB-71C6-45A3-A7C9-BF7C029B201B}">
            <x14:iconSet custom="1">
              <x14:cfvo type="percent">
                <xm:f>0</xm:f>
              </x14:cfvo>
              <x14:cfvo type="num" gte="0">
                <xm:f>69</xm:f>
              </x14:cfvo>
              <x14:cfvo type="num">
                <xm:f>90</xm:f>
              </x14:cfvo>
              <x14:cfIcon iconSet="3Symbols2" iconId="0"/>
              <x14:cfIcon iconSet="3Symbols2" iconId="1"/>
              <x14:cfIcon iconSet="3Symbols2" iconId="2"/>
            </x14:iconSet>
          </x14:cfRule>
          <xm:sqref>AJ486:AJ487</xm:sqref>
        </x14:conditionalFormatting>
        <x14:conditionalFormatting xmlns:xm="http://schemas.microsoft.com/office/excel/2006/main">
          <x14:cfRule type="iconSet" priority="107" id="{20B20697-146A-485C-A5D3-1575DA5BEDDB}">
            <x14:iconSet custom="1">
              <x14:cfvo type="percent">
                <xm:f>0</xm:f>
              </x14:cfvo>
              <x14:cfvo type="num" gte="0">
                <xm:f>69</xm:f>
              </x14:cfvo>
              <x14:cfvo type="num">
                <xm:f>90</xm:f>
              </x14:cfvo>
              <x14:cfIcon iconSet="3Symbols2" iconId="0"/>
              <x14:cfIcon iconSet="3Symbols2" iconId="1"/>
              <x14:cfIcon iconSet="3Symbols2" iconId="2"/>
            </x14:iconSet>
          </x14:cfRule>
          <xm:sqref>AK486:AK487</xm:sqref>
        </x14:conditionalFormatting>
        <x14:conditionalFormatting xmlns:xm="http://schemas.microsoft.com/office/excel/2006/main">
          <x14:cfRule type="cellIs" priority="67" operator="equal" id="{E9EE89D9-994E-41AB-ACE0-94EB150F5C09}">
            <xm:f>Base!$T$2</xm:f>
            <x14:dxf>
              <fill>
                <patternFill>
                  <bgColor rgb="FFFF0000"/>
                </patternFill>
              </fill>
            </x14:dxf>
          </x14:cfRule>
          <xm:sqref>AQ129:AQ136</xm:sqref>
        </x14:conditionalFormatting>
        <x14:conditionalFormatting xmlns:xm="http://schemas.microsoft.com/office/excel/2006/main">
          <x14:cfRule type="iconSet" priority="68" id="{D32B81F6-72F7-49A5-90BA-248A059740EA}">
            <x14:iconSet custom="1">
              <x14:cfvo type="percent">
                <xm:f>0</xm:f>
              </x14:cfvo>
              <x14:cfvo type="num" gte="0">
                <xm:f>69</xm:f>
              </x14:cfvo>
              <x14:cfvo type="num">
                <xm:f>90</xm:f>
              </x14:cfvo>
              <x14:cfIcon iconSet="3Symbols2" iconId="0"/>
              <x14:cfIcon iconSet="3Symbols2" iconId="1"/>
              <x14:cfIcon iconSet="3Symbols2" iconId="2"/>
            </x14:iconSet>
          </x14:cfRule>
          <xm:sqref>AJ129:AJ136</xm:sqref>
        </x14:conditionalFormatting>
        <x14:conditionalFormatting xmlns:xm="http://schemas.microsoft.com/office/excel/2006/main">
          <x14:cfRule type="iconSet" priority="69" id="{5F74F600-62F7-4309-8A3F-745D1590D1B9}">
            <x14:iconSet custom="1">
              <x14:cfvo type="percent">
                <xm:f>0</xm:f>
              </x14:cfvo>
              <x14:cfvo type="num" gte="0">
                <xm:f>69</xm:f>
              </x14:cfvo>
              <x14:cfvo type="num">
                <xm:f>90</xm:f>
              </x14:cfvo>
              <x14:cfIcon iconSet="3Symbols2" iconId="0"/>
              <x14:cfIcon iconSet="3Symbols2" iconId="1"/>
              <x14:cfIcon iconSet="3Symbols2" iconId="2"/>
            </x14:iconSet>
          </x14:cfRule>
          <xm:sqref>AK129:AK136</xm:sqref>
        </x14:conditionalFormatting>
        <x14:conditionalFormatting xmlns:xm="http://schemas.microsoft.com/office/excel/2006/main">
          <x14:cfRule type="cellIs" priority="55" operator="equal" id="{6B449E0D-1943-402A-B407-048640E68CA7}">
            <xm:f>Base!$T$2</xm:f>
            <x14:dxf>
              <fill>
                <patternFill>
                  <bgColor rgb="FFFF0000"/>
                </patternFill>
              </fill>
            </x14:dxf>
          </x14:cfRule>
          <xm:sqref>AQ137:AQ178</xm:sqref>
        </x14:conditionalFormatting>
        <x14:conditionalFormatting xmlns:xm="http://schemas.microsoft.com/office/excel/2006/main">
          <x14:cfRule type="iconSet" priority="56" id="{271D5983-97C1-480F-B902-3B2BA34C1463}">
            <x14:iconSet custom="1">
              <x14:cfvo type="percent">
                <xm:f>0</xm:f>
              </x14:cfvo>
              <x14:cfvo type="num" gte="0">
                <xm:f>69</xm:f>
              </x14:cfvo>
              <x14:cfvo type="num">
                <xm:f>90</xm:f>
              </x14:cfvo>
              <x14:cfIcon iconSet="3Symbols2" iconId="0"/>
              <x14:cfIcon iconSet="3Symbols2" iconId="1"/>
              <x14:cfIcon iconSet="3Symbols2" iconId="2"/>
            </x14:iconSet>
          </x14:cfRule>
          <xm:sqref>AJ137:AJ147 AJ157:AJ178</xm:sqref>
        </x14:conditionalFormatting>
        <x14:conditionalFormatting xmlns:xm="http://schemas.microsoft.com/office/excel/2006/main">
          <x14:cfRule type="iconSet" priority="57" id="{5ABA4E05-AD11-4F71-B927-A1B11E5EF0DA}">
            <x14:iconSet custom="1">
              <x14:cfvo type="percent">
                <xm:f>0</xm:f>
              </x14:cfvo>
              <x14:cfvo type="num" gte="0">
                <xm:f>69</xm:f>
              </x14:cfvo>
              <x14:cfvo type="num">
                <xm:f>90</xm:f>
              </x14:cfvo>
              <x14:cfIcon iconSet="3Symbols2" iconId="0"/>
              <x14:cfIcon iconSet="3Symbols2" iconId="1"/>
              <x14:cfIcon iconSet="3Symbols2" iconId="2"/>
            </x14:iconSet>
          </x14:cfRule>
          <xm:sqref>AK137:AK178</xm:sqref>
        </x14:conditionalFormatting>
        <x14:conditionalFormatting xmlns:xm="http://schemas.microsoft.com/office/excel/2006/main">
          <x14:cfRule type="cellIs" priority="43" operator="equal" id="{EFA97177-9803-4799-9B52-1D0C23AD1B03}">
            <xm:f>Base!$T$2</xm:f>
            <x14:dxf>
              <fill>
                <patternFill>
                  <bgColor rgb="FFFF0000"/>
                </patternFill>
              </fill>
            </x14:dxf>
          </x14:cfRule>
          <xm:sqref>AQ179:AQ317</xm:sqref>
        </x14:conditionalFormatting>
        <x14:conditionalFormatting xmlns:xm="http://schemas.microsoft.com/office/excel/2006/main">
          <x14:cfRule type="iconSet" priority="33" id="{FFBE31F4-BCD0-4B68-8A7C-9A0D78F129FD}">
            <x14:iconSet custom="1">
              <x14:cfvo type="percent">
                <xm:f>0</xm:f>
              </x14:cfvo>
              <x14:cfvo type="num" gte="0">
                <xm:f>69</xm:f>
              </x14:cfvo>
              <x14:cfvo type="num">
                <xm:f>90</xm:f>
              </x14:cfvo>
              <x14:cfIcon iconSet="3Symbols2" iconId="0"/>
              <x14:cfIcon iconSet="3Symbols2" iconId="1"/>
              <x14:cfIcon iconSet="3Symbols2" iconId="2"/>
            </x14:iconSet>
          </x14:cfRule>
          <xm:sqref>AM303:AM317</xm:sqref>
        </x14:conditionalFormatting>
        <x14:conditionalFormatting xmlns:xm="http://schemas.microsoft.com/office/excel/2006/main">
          <x14:cfRule type="iconSet" priority="44" id="{D6E3578E-946A-4570-9807-EE3A17E5C10C}">
            <x14:iconSet custom="1">
              <x14:cfvo type="percent">
                <xm:f>0</xm:f>
              </x14:cfvo>
              <x14:cfvo type="num" gte="0">
                <xm:f>69</xm:f>
              </x14:cfvo>
              <x14:cfvo type="num">
                <xm:f>90</xm:f>
              </x14:cfvo>
              <x14:cfIcon iconSet="3Symbols2" iconId="0"/>
              <x14:cfIcon iconSet="3Symbols2" iconId="1"/>
              <x14:cfIcon iconSet="3Symbols2" iconId="2"/>
            </x14:iconSet>
          </x14:cfRule>
          <xm:sqref>AJ179:AJ336</xm:sqref>
        </x14:conditionalFormatting>
        <x14:conditionalFormatting xmlns:xm="http://schemas.microsoft.com/office/excel/2006/main">
          <x14:cfRule type="iconSet" priority="45" id="{0EC95B52-ABC1-4845-BC18-79B6ADB4F71F}">
            <x14:iconSet custom="1">
              <x14:cfvo type="percent">
                <xm:f>0</xm:f>
              </x14:cfvo>
              <x14:cfvo type="num" gte="0">
                <xm:f>69</xm:f>
              </x14:cfvo>
              <x14:cfvo type="num">
                <xm:f>90</xm:f>
              </x14:cfvo>
              <x14:cfIcon iconSet="3Symbols2" iconId="0"/>
              <x14:cfIcon iconSet="3Symbols2" iconId="1"/>
              <x14:cfIcon iconSet="3Symbols2" iconId="2"/>
            </x14:iconSet>
          </x14:cfRule>
          <xm:sqref>AK179:AK336</xm:sqref>
        </x14:conditionalFormatting>
        <x14:conditionalFormatting xmlns:xm="http://schemas.microsoft.com/office/excel/2006/main">
          <x14:cfRule type="cellIs" priority="24" operator="equal" id="{2AB7274D-7249-47AD-BE58-3B3F8C8D38DC}">
            <xm:f>Base!$T$2</xm:f>
            <x14:dxf>
              <fill>
                <patternFill>
                  <bgColor rgb="FFFF0000"/>
                </patternFill>
              </fill>
            </x14:dxf>
          </x14:cfRule>
          <xm:sqref>AQ318:AQ336</xm:sqref>
        </x14:conditionalFormatting>
        <x14:conditionalFormatting xmlns:xm="http://schemas.microsoft.com/office/excel/2006/main">
          <x14:cfRule type="iconSet" priority="1129" id="{75A1F31A-4DCB-437C-921A-165DFE7D64D7}">
            <x14:iconSet custom="1">
              <x14:cfvo type="percent">
                <xm:f>0</xm:f>
              </x14:cfvo>
              <x14:cfvo type="num" gte="0">
                <xm:f>69</xm:f>
              </x14:cfvo>
              <x14:cfvo type="num">
                <xm:f>90</xm:f>
              </x14:cfvo>
              <x14:cfIcon iconSet="3Symbols2" iconId="0"/>
              <x14:cfIcon iconSet="3Symbols2" iconId="1"/>
              <x14:cfIcon iconSet="3Symbols2" iconId="2"/>
            </x14:iconSet>
          </x14:cfRule>
          <xm:sqref>AJ488:AJ500 AJ13:AJ128 AJ345:AJ484</xm:sqref>
        </x14:conditionalFormatting>
        <x14:conditionalFormatting xmlns:xm="http://schemas.microsoft.com/office/excel/2006/main">
          <x14:cfRule type="iconSet" priority="1131" id="{2AD09E56-81F4-4E4E-A103-E7265669A32E}">
            <x14:iconSet custom="1">
              <x14:cfvo type="percent">
                <xm:f>0</xm:f>
              </x14:cfvo>
              <x14:cfvo type="num" gte="0">
                <xm:f>69</xm:f>
              </x14:cfvo>
              <x14:cfvo type="num">
                <xm:f>90</xm:f>
              </x14:cfvo>
              <x14:cfIcon iconSet="3Symbols2" iconId="0"/>
              <x14:cfIcon iconSet="3Symbols2" iconId="1"/>
              <x14:cfIcon iconSet="3Symbols2" iconId="2"/>
            </x14:iconSet>
          </x14:cfRule>
          <xm:sqref>AK488:AK500 AK12:AK128 AK345:AK408 AK464:AK483</xm:sqref>
        </x14:conditionalFormatting>
        <x14:conditionalFormatting xmlns:xm="http://schemas.microsoft.com/office/excel/2006/main">
          <x14:cfRule type="cellIs" priority="20" operator="equal" id="{8EF1B651-9E91-41D5-B0B8-015EABC572A3}">
            <xm:f>Base!$T$2</xm:f>
            <x14:dxf>
              <fill>
                <patternFill>
                  <bgColor rgb="FFFF0000"/>
                </patternFill>
              </fill>
            </x14:dxf>
          </x14:cfRule>
          <xm:sqref>AQ337:AQ344</xm:sqref>
        </x14:conditionalFormatting>
        <x14:conditionalFormatting xmlns:xm="http://schemas.microsoft.com/office/excel/2006/main">
          <x14:cfRule type="iconSet" priority="21" id="{44B04EC7-76EE-4AF9-8594-825193AFF930}">
            <x14:iconSet custom="1">
              <x14:cfvo type="percent">
                <xm:f>0</xm:f>
              </x14:cfvo>
              <x14:cfvo type="num" gte="0">
                <xm:f>69</xm:f>
              </x14:cfvo>
              <x14:cfvo type="num">
                <xm:f>90</xm:f>
              </x14:cfvo>
              <x14:cfIcon iconSet="3Symbols2" iconId="0"/>
              <x14:cfIcon iconSet="3Symbols2" iconId="1"/>
              <x14:cfIcon iconSet="3Symbols2" iconId="2"/>
            </x14:iconSet>
          </x14:cfRule>
          <xm:sqref>AJ337:AJ344</xm:sqref>
        </x14:conditionalFormatting>
        <x14:conditionalFormatting xmlns:xm="http://schemas.microsoft.com/office/excel/2006/main">
          <x14:cfRule type="iconSet" priority="22" id="{90F7ADF9-E10A-4978-B1A4-E87459CE1DBF}">
            <x14:iconSet custom="1">
              <x14:cfvo type="percent">
                <xm:f>0</xm:f>
              </x14:cfvo>
              <x14:cfvo type="num" gte="0">
                <xm:f>69</xm:f>
              </x14:cfvo>
              <x14:cfvo type="num">
                <xm:f>90</xm:f>
              </x14:cfvo>
              <x14:cfIcon iconSet="3Symbols2" iconId="0"/>
              <x14:cfIcon iconSet="3Symbols2" iconId="1"/>
              <x14:cfIcon iconSet="3Symbols2" iconId="2"/>
            </x14:iconSet>
          </x14:cfRule>
          <xm:sqref>AK337:AK344</xm:sqref>
        </x14:conditionalFormatting>
        <x14:conditionalFormatting xmlns:xm="http://schemas.microsoft.com/office/excel/2006/main">
          <x14:cfRule type="iconSet" priority="2" id="{0341ACF8-951E-4073-8097-A8335F37B6C3}">
            <x14:iconSet custom="1">
              <x14:cfvo type="percent">
                <xm:f>0</xm:f>
              </x14:cfvo>
              <x14:cfvo type="num" gte="0">
                <xm:f>69</xm:f>
              </x14:cfvo>
              <x14:cfvo type="num">
                <xm:f>90</xm:f>
              </x14:cfvo>
              <x14:cfIcon iconSet="3Symbols2" iconId="0"/>
              <x14:cfIcon iconSet="3Symbols2" iconId="1"/>
              <x14:cfIcon iconSet="3Symbols2" iconId="2"/>
            </x14:iconSet>
          </x14:cfRule>
          <xm:sqref>AK409:AK463</xm:sqref>
        </x14:conditionalFormatting>
        <x14:conditionalFormatting xmlns:xm="http://schemas.microsoft.com/office/excel/2006/main">
          <x14:cfRule type="iconSet" priority="1" id="{B7D9A776-8410-4396-AF54-662112F99AAD}">
            <x14:iconSet custom="1">
              <x14:cfvo type="percent">
                <xm:f>0</xm:f>
              </x14:cfvo>
              <x14:cfvo type="num" gte="0">
                <xm:f>69</xm:f>
              </x14:cfvo>
              <x14:cfvo type="num">
                <xm:f>90</xm:f>
              </x14:cfvo>
              <x14:cfIcon iconSet="3Symbols2" iconId="0"/>
              <x14:cfIcon iconSet="3Symbols2" iconId="1"/>
              <x14:cfIcon iconSet="3Symbols2" iconId="2"/>
            </x14:iconSet>
          </x14:cfRule>
          <xm:sqref>AJ148:AJ156</xm:sqref>
        </x14:conditionalFormatting>
      </x14:conditionalFormattings>
    </ext>
    <ext xmlns:x14="http://schemas.microsoft.com/office/spreadsheetml/2009/9/main" uri="{CCE6A557-97BC-4b89-ADB6-D9C93CAAB3DF}">
      <x14:dataValidations xmlns:xm="http://schemas.microsoft.com/office/excel/2006/main" xWindow="102" yWindow="737" count="15">
        <x14:dataValidation type="list" allowBlank="1" showInputMessage="1" showErrorMessage="1">
          <x14:formula1>
            <xm:f>Base!$M$2:$M$3</xm:f>
          </x14:formula1>
          <xm:sqref>T83:T84 T86 V85 T21 V22:V25 T26:T27 V15:V20 V28:V48 V78:V82 V87:V336 V488:V500 V345:V484</xm:sqref>
        </x14:dataValidation>
        <x14:dataValidation type="list" allowBlank="1" showInputMessage="1" showErrorMessage="1">
          <x14:formula1>
            <xm:f>Base!$L$2:$L$142</xm:f>
          </x14:formula1>
          <xm:sqref>Y85 Y22:Y25 Y15:Y20 Y28:Y48 Y78:Y82 Y87:Y336 Y345:Y357 Y488:Y500 Y366:Y468</xm:sqref>
        </x14:dataValidation>
        <x14:dataValidation type="list" allowBlank="1" showInputMessage="1" showErrorMessage="1">
          <x14:formula1>
            <xm:f>[1]Base!#REF!</xm:f>
          </x14:formula1>
          <xm:sqref>AB12:AC12 AG12:AG14 V12 T13:T14 Y12 I12:J14 T318:T336 W318:W336 V337:V344 T485:T487 V485:V487 T344</xm:sqref>
        </x14:dataValidation>
        <x14:dataValidation type="list" allowBlank="1" showInputMessage="1" showErrorMessage="1">
          <x14:formula1>
            <xm:f>Base!$T$2:$T$3</xm:f>
          </x14:formula1>
          <xm:sqref>AE13:AE14 AE26:AE27 AE83:AE84 AE86 AE21 AQ66 AQ69:AQ71 AG485 AQ12:AQ63 AG337:AG343 AQ78:AQ500</xm:sqref>
        </x14:dataValidation>
        <x14:dataValidation type="list" allowBlank="1" showInputMessage="1" showErrorMessage="1">
          <x14:formula1>
            <xm:f>Base!$P$2:$P$4</xm:f>
          </x14:formula1>
          <xm:sqref>AD85 AD22:AD25 AD15:AD20 AD28:AD48 AD78:AD82 AD87:AD317 AD348:AD357 AD488:AD500 AD366:AD468</xm:sqref>
        </x14:dataValidation>
        <x14:dataValidation type="list" allowBlank="1" showInputMessage="1" showErrorMessage="1">
          <x14:formula1>
            <xm:f>Base!$N$2:$N$13</xm:f>
          </x14:formula1>
          <xm:sqref>AA85 AA22:AA25 AA15:AA20 AA28:AA48 AA78:AA82 AA87:AA317 AA348:AA357 AA488:AA500 AA366:AA468</xm:sqref>
        </x14:dataValidation>
        <x14:dataValidation type="list" allowBlank="1" showInputMessage="1" showErrorMessage="1">
          <x14:formula1>
            <xm:f>Base!$O$2:$O$13</xm:f>
          </x14:formula1>
          <xm:sqref>AB85 AB22:AB25 AB15:AB20 AB28:AB48 AB78:AB82 AB87:AB317 AB348:AB357 AB488:AB500 AB366:AB468</xm:sqref>
        </x14:dataValidation>
        <x14:dataValidation type="list" allowBlank="1" showInputMessage="1" showErrorMessage="1">
          <x14:formula1>
            <xm:f>Base!$Q$2:$Q$9</xm:f>
          </x14:formula1>
          <xm:sqref>AC85 AC22:AC25 AC15:AC20 AC28:AC48 AC78:AC82 AC87:AC317 AC348:AC357 AC488:AC500 AC366:AC468</xm:sqref>
        </x14:dataValidation>
        <x14:dataValidation type="list" allowBlank="1" showInputMessage="1" showErrorMessage="1">
          <x14:formula1>
            <xm:f>Base!$S$2:$S$4</xm:f>
          </x14:formula1>
          <xm:sqref>AH15:AH48 AH78:AH317 AH348:AH357 AH488:AH500 AH366:AH468</xm:sqref>
        </x14:dataValidation>
        <x14:dataValidation type="list" allowBlank="1" showInputMessage="1" showErrorMessage="1">
          <x14:formula1>
            <xm:f>Base!$R$2:$R$3</xm:f>
          </x14:formula1>
          <xm:sqref>AF15:AF48 AF78:AF317 AF348:AF357 AF488:AF500 AF366:AF468</xm:sqref>
        </x14:dataValidation>
        <x14:dataValidation type="list" allowBlank="1" showInputMessage="1" showErrorMessage="1">
          <x14:formula1>
            <xm:f>Base!$C$2:$C$33</xm:f>
          </x14:formula1>
          <xm:sqref>C12:C500</xm:sqref>
        </x14:dataValidation>
        <x14:dataValidation type="list" allowBlank="1" showInputMessage="1" showErrorMessage="1" errorTitle="Equivocación" error="Debe elegir un nombre de la lista" prompt="Elija un nombre de la lista">
          <x14:formula1>
            <xm:f>Base!$A$2:$A$12</xm:f>
          </x14:formula1>
          <xm:sqref>B12:B500</xm:sqref>
        </x14:dataValidation>
        <x14:dataValidation type="list" allowBlank="1" showInputMessage="1" showErrorMessage="1">
          <x14:formula1>
            <xm:f>Base!$J$2:$J$94</xm:f>
          </x14:formula1>
          <xm:sqref>J15:J500</xm:sqref>
        </x14:dataValidation>
        <x14:dataValidation type="list" allowBlank="1" showInputMessage="1" showErrorMessage="1">
          <x14:formula1>
            <xm:f>Base!$I$2:$I$29</xm:f>
          </x14:formula1>
          <xm:sqref>I15:I500</xm:sqref>
        </x14:dataValidation>
        <x14:dataValidation type="list" allowBlank="1" showInputMessage="1" showErrorMessage="1">
          <x14:formula1>
            <xm:f>Base!$K$2:$K$15</xm:f>
          </x14:formula1>
          <xm:sqref>K12:K500</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L71"/>
  <sheetViews>
    <sheetView topLeftCell="A37" zoomScale="80" zoomScaleNormal="80" workbookViewId="0">
      <selection activeCell="E39" sqref="E39:F39"/>
    </sheetView>
  </sheetViews>
  <sheetFormatPr baseColWidth="10" defaultRowHeight="15" x14ac:dyDescent="0.25"/>
  <cols>
    <col min="1" max="1" width="3.7109375" style="212" customWidth="1"/>
    <col min="2" max="2" width="1.7109375" style="212" customWidth="1"/>
    <col min="3" max="3" width="65.5703125" style="212" customWidth="1"/>
    <col min="4" max="4" width="13.140625" style="212" customWidth="1"/>
    <col min="5" max="5" width="1.7109375" style="212" customWidth="1"/>
    <col min="6" max="6" width="11.140625" style="212" customWidth="1"/>
    <col min="7" max="7" width="12.28515625" style="212" customWidth="1"/>
    <col min="8" max="8" width="1.7109375" style="212" customWidth="1"/>
    <col min="9" max="9" width="2.7109375" style="212" customWidth="1"/>
    <col min="10" max="16384" width="11.42578125" style="212"/>
  </cols>
  <sheetData>
    <row r="1" spans="2:10" x14ac:dyDescent="0.25">
      <c r="D1" s="202" t="s">
        <v>455</v>
      </c>
      <c r="G1" s="56" t="s">
        <v>452</v>
      </c>
    </row>
    <row r="3" spans="2:10" x14ac:dyDescent="0.25">
      <c r="D3" s="39"/>
    </row>
    <row r="4" spans="2:10" x14ac:dyDescent="0.25">
      <c r="D4" s="39"/>
    </row>
    <row r="5" spans="2:10" x14ac:dyDescent="0.25">
      <c r="D5" s="39"/>
    </row>
    <row r="6" spans="2:10" x14ac:dyDescent="0.25">
      <c r="D6" s="39"/>
      <c r="G6" s="9"/>
      <c r="I6" s="9"/>
      <c r="J6" s="57"/>
    </row>
    <row r="7" spans="2:10" x14ac:dyDescent="0.25">
      <c r="G7" s="9"/>
      <c r="H7" s="57"/>
      <c r="I7" s="9"/>
      <c r="J7" s="57"/>
    </row>
    <row r="8" spans="2:10" ht="15.75" thickBot="1" x14ac:dyDescent="0.3">
      <c r="G8" s="9"/>
      <c r="H8" s="57"/>
      <c r="I8" s="9"/>
      <c r="J8" s="57"/>
    </row>
    <row r="9" spans="2:10" ht="4.5" customHeight="1" x14ac:dyDescent="0.25">
      <c r="B9" s="213"/>
      <c r="C9" s="214"/>
      <c r="D9" s="214"/>
      <c r="E9" s="215"/>
      <c r="G9" s="9"/>
      <c r="H9" s="57"/>
      <c r="I9" s="9"/>
      <c r="J9" s="57"/>
    </row>
    <row r="10" spans="2:10" ht="18" x14ac:dyDescent="0.25">
      <c r="B10" s="216"/>
      <c r="C10" s="323" t="s">
        <v>1202</v>
      </c>
      <c r="D10" s="323"/>
      <c r="E10" s="217"/>
      <c r="G10" s="9"/>
      <c r="H10" s="57"/>
      <c r="I10" s="9"/>
      <c r="J10" s="57"/>
    </row>
    <row r="11" spans="2:10" ht="4.5" customHeight="1" x14ac:dyDescent="0.25">
      <c r="B11" s="216"/>
      <c r="C11" s="203"/>
      <c r="D11" s="203"/>
      <c r="E11" s="217"/>
      <c r="G11" s="57"/>
      <c r="H11" s="57"/>
      <c r="I11" s="57"/>
      <c r="J11" s="57"/>
    </row>
    <row r="12" spans="2:10" ht="30.75" customHeight="1" x14ac:dyDescent="0.25">
      <c r="B12" s="216"/>
      <c r="C12" s="205" t="s">
        <v>71</v>
      </c>
      <c r="D12" s="208" t="s">
        <v>1203</v>
      </c>
      <c r="E12" s="217"/>
      <c r="G12" s="57"/>
      <c r="H12" s="57"/>
      <c r="I12" s="57"/>
      <c r="J12" s="57"/>
    </row>
    <row r="13" spans="2:10" ht="26.25" customHeight="1" x14ac:dyDescent="0.25">
      <c r="B13" s="216"/>
      <c r="C13" s="206" t="s">
        <v>452</v>
      </c>
      <c r="D13" s="207">
        <f>COUNTIF('Plan de Acción'!$K$12:$K$500,"Plan de Acción ")</f>
        <v>292</v>
      </c>
      <c r="E13" s="217"/>
      <c r="G13" s="57"/>
      <c r="H13" s="57"/>
      <c r="I13" s="57"/>
      <c r="J13" s="57"/>
    </row>
    <row r="14" spans="2:10" ht="26.25" customHeight="1" x14ac:dyDescent="0.25">
      <c r="B14" s="216"/>
      <c r="C14" s="206" t="s">
        <v>1204</v>
      </c>
      <c r="D14" s="207">
        <f>COUNTIF('Plan de Acción'!$K$12:$K$500,"Plan Institucional de Archivos –PINAR")</f>
        <v>5</v>
      </c>
      <c r="E14" s="217"/>
    </row>
    <row r="15" spans="2:10" ht="26.25" customHeight="1" x14ac:dyDescent="0.25">
      <c r="B15" s="216"/>
      <c r="C15" s="206" t="s">
        <v>75</v>
      </c>
      <c r="D15" s="207">
        <f>COUNTIF('Plan de Acción'!$K$12:$K$500,"Plan Anual de Adquisiciones")</f>
        <v>93</v>
      </c>
      <c r="E15" s="217"/>
    </row>
    <row r="16" spans="2:10" ht="26.25" customHeight="1" x14ac:dyDescent="0.25">
      <c r="B16" s="216"/>
      <c r="C16" s="206" t="s">
        <v>310</v>
      </c>
      <c r="D16" s="207">
        <f>COUNTIF('Plan de Acción'!$K$12:$K$500,"Plan Anual de Vacantes")</f>
        <v>1</v>
      </c>
      <c r="E16" s="217"/>
    </row>
    <row r="17" spans="2:8" ht="26.25" customHeight="1" x14ac:dyDescent="0.25">
      <c r="B17" s="216"/>
      <c r="C17" s="206" t="s">
        <v>312</v>
      </c>
      <c r="D17" s="207"/>
      <c r="E17" s="217"/>
    </row>
    <row r="18" spans="2:8" ht="26.25" customHeight="1" x14ac:dyDescent="0.25">
      <c r="B18" s="216"/>
      <c r="C18" s="206" t="s">
        <v>308</v>
      </c>
      <c r="D18" s="207">
        <f>COUNTIF('Plan de Acción'!$K$12:$K$500,"Plan Estratégico de Talento Humano")</f>
        <v>1</v>
      </c>
      <c r="E18" s="217"/>
    </row>
    <row r="19" spans="2:8" ht="26.25" customHeight="1" x14ac:dyDescent="0.25">
      <c r="B19" s="216"/>
      <c r="C19" s="206" t="s">
        <v>1206</v>
      </c>
      <c r="D19" s="207">
        <f>COUNTIF('Plan de Acción'!$K$12:$K$500,"Plan Institucional de Capacitación – PIC")</f>
        <v>8</v>
      </c>
      <c r="E19" s="217"/>
    </row>
    <row r="20" spans="2:8" ht="26.25" customHeight="1" x14ac:dyDescent="0.25">
      <c r="B20" s="216"/>
      <c r="C20" s="206" t="s">
        <v>1208</v>
      </c>
      <c r="D20" s="207">
        <f>COUNTIF('Plan de Acción'!$K$12:$K$500,"Planes de Bienestar e Incentivos")</f>
        <v>5</v>
      </c>
      <c r="E20" s="217"/>
    </row>
    <row r="21" spans="2:8" ht="26.25" customHeight="1" x14ac:dyDescent="0.25">
      <c r="B21" s="216"/>
      <c r="C21" s="206" t="s">
        <v>1207</v>
      </c>
      <c r="D21" s="207">
        <f>COUNTIF('Plan de Acción'!$K$12:$K$500,"Plan de Trabajo Anual en SST")</f>
        <v>19</v>
      </c>
      <c r="E21" s="217"/>
    </row>
    <row r="22" spans="2:8" ht="26.25" customHeight="1" x14ac:dyDescent="0.25">
      <c r="B22" s="216"/>
      <c r="C22" s="206" t="s">
        <v>1205</v>
      </c>
      <c r="D22" s="207">
        <f>COUNTIF('Plan de Acción'!$K$12:$K$500,"Plan Anticorrupción y de Atención al Ciudadano")</f>
        <v>42</v>
      </c>
      <c r="E22" s="217"/>
    </row>
    <row r="23" spans="2:8" ht="26.25" customHeight="1" x14ac:dyDescent="0.25">
      <c r="B23" s="216"/>
      <c r="C23" s="206" t="s">
        <v>1209</v>
      </c>
      <c r="D23" s="207">
        <f>COUNTIF('Plan de Acción'!$K$12:$K$500,"Plan Estratégico Tecnologías de la Información y las Comunicaciones")</f>
        <v>23</v>
      </c>
      <c r="E23" s="217"/>
    </row>
    <row r="24" spans="2:8" ht="26.25" customHeight="1" x14ac:dyDescent="0.25">
      <c r="B24" s="216"/>
      <c r="C24" s="206" t="s">
        <v>433</v>
      </c>
      <c r="D24" s="207"/>
      <c r="E24" s="217"/>
    </row>
    <row r="25" spans="2:8" ht="26.25" customHeight="1" x14ac:dyDescent="0.25">
      <c r="B25" s="216"/>
      <c r="C25" s="206" t="s">
        <v>434</v>
      </c>
      <c r="D25" s="207"/>
      <c r="E25" s="217"/>
    </row>
    <row r="26" spans="2:8" ht="23.25" customHeight="1" x14ac:dyDescent="0.25">
      <c r="B26" s="216"/>
      <c r="C26" s="204" t="s">
        <v>1227</v>
      </c>
      <c r="D26" s="205">
        <f>SUBTOTAL(9,D13:D25)</f>
        <v>489</v>
      </c>
      <c r="E26" s="217"/>
    </row>
    <row r="27" spans="2:8" ht="4.5" customHeight="1" thickBot="1" x14ac:dyDescent="0.3">
      <c r="B27" s="218"/>
      <c r="C27" s="219"/>
      <c r="D27" s="219"/>
      <c r="E27" s="220"/>
    </row>
    <row r="28" spans="2:8" ht="4.5" customHeight="1" x14ac:dyDescent="0.25">
      <c r="B28" s="57"/>
      <c r="C28" s="57"/>
      <c r="D28" s="57"/>
      <c r="E28" s="57"/>
    </row>
    <row r="29" spans="2:8" ht="4.5" customHeight="1" thickBot="1" x14ac:dyDescent="0.3"/>
    <row r="30" spans="2:8" ht="4.5" customHeight="1" x14ac:dyDescent="0.25">
      <c r="B30" s="213"/>
      <c r="C30" s="214"/>
      <c r="D30" s="214"/>
      <c r="E30" s="214"/>
      <c r="F30" s="214"/>
      <c r="G30" s="214"/>
      <c r="H30" s="215"/>
    </row>
    <row r="31" spans="2:8" ht="18" x14ac:dyDescent="0.25">
      <c r="B31" s="216"/>
      <c r="C31" s="324" t="s">
        <v>1229</v>
      </c>
      <c r="D31" s="324"/>
      <c r="E31" s="324"/>
      <c r="F31" s="324"/>
      <c r="G31" s="324"/>
      <c r="H31" s="217"/>
    </row>
    <row r="32" spans="2:8" ht="4.5" customHeight="1" x14ac:dyDescent="0.25">
      <c r="B32" s="216"/>
      <c r="C32" s="57"/>
      <c r="D32" s="57"/>
      <c r="E32" s="57"/>
      <c r="F32" s="57"/>
      <c r="G32" s="57"/>
      <c r="H32" s="217"/>
    </row>
    <row r="33" spans="2:12" ht="19.5" customHeight="1" x14ac:dyDescent="0.25">
      <c r="B33" s="216"/>
      <c r="C33" s="71" t="s">
        <v>1770</v>
      </c>
      <c r="D33" s="57"/>
      <c r="E33" s="57"/>
      <c r="F33" s="57"/>
      <c r="G33" s="57"/>
      <c r="H33" s="217"/>
    </row>
    <row r="34" spans="2:12" ht="30" customHeight="1" x14ac:dyDescent="0.25">
      <c r="B34" s="216"/>
      <c r="C34" s="205" t="s">
        <v>71</v>
      </c>
      <c r="D34" s="208" t="s">
        <v>1203</v>
      </c>
      <c r="E34" s="325" t="s">
        <v>1230</v>
      </c>
      <c r="F34" s="326"/>
      <c r="G34" s="57"/>
      <c r="H34" s="217"/>
    </row>
    <row r="35" spans="2:12" ht="24.95" customHeight="1" x14ac:dyDescent="0.25">
      <c r="B35" s="216"/>
      <c r="C35" s="206" t="s">
        <v>452</v>
      </c>
      <c r="D35" s="207">
        <f>COUNTIF('Plan de Acción'!$K$12:$K$500,"Plan de Acción ")</f>
        <v>292</v>
      </c>
      <c r="E35" s="319">
        <v>0.88560000000000005</v>
      </c>
      <c r="F35" s="320"/>
      <c r="G35" s="57"/>
      <c r="H35" s="217"/>
    </row>
    <row r="36" spans="2:12" ht="24.95" customHeight="1" x14ac:dyDescent="0.25">
      <c r="B36" s="216"/>
      <c r="C36" s="206" t="s">
        <v>1204</v>
      </c>
      <c r="D36" s="207">
        <f>COUNTIF('Plan de Acción'!$K$12:$K$500,"Plan Institucional de Archivos –PINAR")</f>
        <v>5</v>
      </c>
      <c r="E36" s="319">
        <v>0.8</v>
      </c>
      <c r="F36" s="320"/>
      <c r="G36" s="57"/>
      <c r="H36" s="217"/>
    </row>
    <row r="37" spans="2:12" ht="24.95" customHeight="1" x14ac:dyDescent="0.25">
      <c r="B37" s="216"/>
      <c r="C37" s="206" t="s">
        <v>75</v>
      </c>
      <c r="D37" s="207">
        <f>COUNTIF('Plan de Acción'!$K$12:$K$500,"Plan Anual de Adquisiciones")</f>
        <v>93</v>
      </c>
      <c r="E37" s="321">
        <v>0</v>
      </c>
      <c r="F37" s="322"/>
      <c r="G37" s="57"/>
      <c r="H37" s="217"/>
    </row>
    <row r="38" spans="2:12" ht="24.95" customHeight="1" x14ac:dyDescent="0.25">
      <c r="B38" s="216"/>
      <c r="C38" s="206" t="s">
        <v>310</v>
      </c>
      <c r="D38" s="207">
        <f>COUNTIF('Plan de Acción'!$K$12:$K$500,"Plan Anual de Vacantes")</f>
        <v>1</v>
      </c>
      <c r="E38" s="319">
        <v>1</v>
      </c>
      <c r="F38" s="320"/>
      <c r="G38" s="57"/>
      <c r="H38" s="217"/>
    </row>
    <row r="39" spans="2:12" ht="24.95" customHeight="1" x14ac:dyDescent="0.25">
      <c r="B39" s="216"/>
      <c r="C39" s="206" t="s">
        <v>312</v>
      </c>
      <c r="D39" s="207"/>
      <c r="E39" s="321"/>
      <c r="F39" s="322"/>
      <c r="G39" s="57"/>
      <c r="H39" s="217"/>
    </row>
    <row r="40" spans="2:12" ht="24.95" customHeight="1" x14ac:dyDescent="0.25">
      <c r="B40" s="216"/>
      <c r="C40" s="206" t="s">
        <v>308</v>
      </c>
      <c r="D40" s="207">
        <f>COUNTIF('Plan de Acción'!$K$12:$K$500,"Plan Estratégico de Talento Humano")</f>
        <v>1</v>
      </c>
      <c r="E40" s="319">
        <v>1</v>
      </c>
      <c r="F40" s="320"/>
      <c r="G40" s="57"/>
      <c r="H40" s="217"/>
    </row>
    <row r="41" spans="2:12" ht="24.95" customHeight="1" x14ac:dyDescent="0.25">
      <c r="B41" s="216"/>
      <c r="C41" s="206" t="s">
        <v>1206</v>
      </c>
      <c r="D41" s="207">
        <f>COUNTIF('Plan de Acción'!$K$12:$K$500,"Plan Institucional de Capacitación – PIC")</f>
        <v>8</v>
      </c>
      <c r="E41" s="319">
        <v>1</v>
      </c>
      <c r="F41" s="320"/>
      <c r="G41" s="57"/>
      <c r="H41" s="217"/>
    </row>
    <row r="42" spans="2:12" ht="24.95" customHeight="1" x14ac:dyDescent="0.25">
      <c r="B42" s="216"/>
      <c r="C42" s="206" t="s">
        <v>1208</v>
      </c>
      <c r="D42" s="207">
        <f>COUNTIF('Plan de Acción'!$K$12:$K$500,"Planes de Bienestar e Incentivos")</f>
        <v>5</v>
      </c>
      <c r="E42" s="319">
        <v>1</v>
      </c>
      <c r="F42" s="320"/>
      <c r="G42" s="57"/>
      <c r="H42" s="217"/>
    </row>
    <row r="43" spans="2:12" ht="24.95" customHeight="1" x14ac:dyDescent="0.25">
      <c r="B43" s="216"/>
      <c r="C43" s="206" t="s">
        <v>1207</v>
      </c>
      <c r="D43" s="207">
        <f>COUNTIF('Plan de Acción'!$K$12:$K$500,"Plan de Trabajo Anual en SST")</f>
        <v>19</v>
      </c>
      <c r="E43" s="319">
        <v>0.9476</v>
      </c>
      <c r="F43" s="320"/>
      <c r="G43" s="57"/>
      <c r="H43" s="217"/>
    </row>
    <row r="44" spans="2:12" ht="24.95" customHeight="1" x14ac:dyDescent="0.25">
      <c r="B44" s="216"/>
      <c r="C44" s="206" t="s">
        <v>1205</v>
      </c>
      <c r="D44" s="207">
        <f>COUNTIF('Plan de Acción'!$K$12:$K$500,"Plan Anticorrupción y de Atención al Ciudadano")</f>
        <v>42</v>
      </c>
      <c r="E44" s="319">
        <v>0.8952</v>
      </c>
      <c r="F44" s="320"/>
      <c r="G44" s="57"/>
      <c r="H44" s="217"/>
    </row>
    <row r="45" spans="2:12" ht="24.95" customHeight="1" x14ac:dyDescent="0.25">
      <c r="B45" s="216"/>
      <c r="C45" s="206" t="s">
        <v>1209</v>
      </c>
      <c r="D45" s="207">
        <f>COUNTIF('Plan de Acción'!$K$12:$K$500,"Plan Estratégico Tecnologías de la Información y las Comunicaciones")</f>
        <v>23</v>
      </c>
      <c r="E45" s="321">
        <v>0</v>
      </c>
      <c r="F45" s="322"/>
      <c r="G45" s="57"/>
      <c r="H45" s="217"/>
    </row>
    <row r="46" spans="2:12" ht="24.95" customHeight="1" x14ac:dyDescent="0.25">
      <c r="B46" s="216"/>
      <c r="C46" s="206" t="s">
        <v>433</v>
      </c>
      <c r="D46" s="207"/>
      <c r="E46" s="321">
        <v>0</v>
      </c>
      <c r="F46" s="322"/>
      <c r="G46" s="57"/>
      <c r="H46" s="217"/>
    </row>
    <row r="47" spans="2:12" ht="24.95" customHeight="1" x14ac:dyDescent="0.25">
      <c r="B47" s="216"/>
      <c r="C47" s="206" t="s">
        <v>434</v>
      </c>
      <c r="D47" s="207"/>
      <c r="E47" s="321">
        <v>0</v>
      </c>
      <c r="F47" s="322"/>
      <c r="G47" s="57"/>
      <c r="H47" s="217"/>
    </row>
    <row r="48" spans="2:12" ht="26.25" customHeight="1" x14ac:dyDescent="0.25">
      <c r="B48" s="216"/>
      <c r="C48" s="204" t="s">
        <v>1227</v>
      </c>
      <c r="D48" s="205">
        <f>SUBTOTAL(9,D35:D47)</f>
        <v>489</v>
      </c>
      <c r="E48" s="327">
        <f>AVERAGE(E35:F47)</f>
        <v>0.62736666666666674</v>
      </c>
      <c r="F48" s="328"/>
      <c r="G48" s="57"/>
      <c r="H48" s="217"/>
      <c r="L48" s="50"/>
    </row>
    <row r="49" spans="2:12" ht="4.5" customHeight="1" x14ac:dyDescent="0.25">
      <c r="B49" s="216"/>
      <c r="C49" s="57"/>
      <c r="D49" s="57"/>
      <c r="E49" s="57"/>
      <c r="F49" s="57"/>
      <c r="G49" s="57"/>
      <c r="H49" s="217"/>
    </row>
    <row r="50" spans="2:12" ht="48.75" customHeight="1" x14ac:dyDescent="0.25">
      <c r="B50" s="216"/>
      <c r="C50" s="205" t="s">
        <v>0</v>
      </c>
      <c r="D50" s="209" t="s">
        <v>1231</v>
      </c>
      <c r="E50" s="329" t="s">
        <v>1232</v>
      </c>
      <c r="F50" s="330"/>
      <c r="G50" s="210" t="s">
        <v>1233</v>
      </c>
      <c r="H50" s="217"/>
      <c r="L50" s="50"/>
    </row>
    <row r="51" spans="2:12" ht="20.100000000000001" customHeight="1" x14ac:dyDescent="0.25">
      <c r="B51" s="216"/>
      <c r="C51" s="206" t="s">
        <v>2</v>
      </c>
      <c r="D51" s="207">
        <f>COUNTIF('Plan de Acción'!$B$12:$B$500,"IG - Innovación a la Gestión")</f>
        <v>122</v>
      </c>
      <c r="E51" s="321">
        <f>COUNTIF('Plan de Acción'!AQ366:AQ487,"Cerrada")</f>
        <v>106</v>
      </c>
      <c r="F51" s="322"/>
      <c r="G51" s="207">
        <f>COUNTIF('Plan de Acción'!AQ366:AQ487,"Abierta")</f>
        <v>16</v>
      </c>
      <c r="H51" s="217"/>
      <c r="L51" s="50"/>
    </row>
    <row r="52" spans="2:12" ht="20.100000000000001" customHeight="1" x14ac:dyDescent="0.25">
      <c r="B52" s="216"/>
      <c r="C52" s="206" t="s">
        <v>3</v>
      </c>
      <c r="D52" s="207">
        <f>COUNTIF('Plan de Acción'!$B$12:$B$500,"GC - Gestión de Calidad")</f>
        <v>3</v>
      </c>
      <c r="E52" s="321">
        <f>COUNTIF('Plan de Acción'!AQ345:AQ347,"Cerrada")</f>
        <v>3</v>
      </c>
      <c r="F52" s="322"/>
      <c r="G52" s="207">
        <f ca="1">COUNTIF('Plan de Acción'!Q345:AQ347,"Abierta")</f>
        <v>0</v>
      </c>
      <c r="H52" s="217"/>
      <c r="L52" s="50"/>
    </row>
    <row r="53" spans="2:12" ht="20.100000000000001" customHeight="1" x14ac:dyDescent="0.25">
      <c r="B53" s="216"/>
      <c r="C53" s="206" t="s">
        <v>4</v>
      </c>
      <c r="D53" s="207">
        <f>COUNTIF('Plan de Acción'!$B$12:$B$500,"DC - Docencia")</f>
        <v>66</v>
      </c>
      <c r="E53" s="321">
        <f>COUNTIF('Plan de Acción'!AQ12:AQ77,"Cerrada")</f>
        <v>54</v>
      </c>
      <c r="F53" s="322"/>
      <c r="G53" s="207">
        <f>COUNTIF('Plan de Acción'!AQ12:AQ77,"Abierta")</f>
        <v>12</v>
      </c>
      <c r="H53" s="217"/>
      <c r="L53" s="50"/>
    </row>
    <row r="54" spans="2:12" ht="20.100000000000001" customHeight="1" x14ac:dyDescent="0.25">
      <c r="B54" s="216"/>
      <c r="C54" s="206" t="s">
        <v>5</v>
      </c>
      <c r="D54" s="207">
        <f>COUNTIF('Plan de Acción'!$B$12:$B$500,"IV - Investigación")</f>
        <v>11</v>
      </c>
      <c r="E54" s="321">
        <f>COUNTIF('Plan de Acción'!AQ490:AQ500,"Cerrada")</f>
        <v>4</v>
      </c>
      <c r="F54" s="322"/>
      <c r="G54" s="207">
        <f>COUNTIF('Plan de Acción'!AQ490:AQ500,"Abierta")</f>
        <v>7</v>
      </c>
      <c r="H54" s="217"/>
    </row>
    <row r="55" spans="2:12" ht="20.100000000000001" customHeight="1" x14ac:dyDescent="0.25">
      <c r="B55" s="216"/>
      <c r="C55" s="206" t="s">
        <v>6</v>
      </c>
      <c r="D55" s="207">
        <f>COUNTIF('Plan de Acción'!$B$12:$B$500,"PS - Proyección Social")</f>
        <v>2</v>
      </c>
      <c r="E55" s="321">
        <f>COUNTIF('Plan de Acción'!AQ488:AQ489,"Cerrada")</f>
        <v>2</v>
      </c>
      <c r="F55" s="322"/>
      <c r="G55" s="207">
        <f>COUNTIF('Plan de Acción'!AQ488:AQ489,"Abierta")</f>
        <v>0</v>
      </c>
      <c r="H55" s="217"/>
      <c r="L55" s="50"/>
    </row>
    <row r="56" spans="2:12" ht="20.100000000000001" customHeight="1" x14ac:dyDescent="0.25">
      <c r="B56" s="216"/>
      <c r="C56" s="206" t="s">
        <v>394</v>
      </c>
      <c r="D56" s="207">
        <f>COUNTIF('Plan de Acción'!$B$12:$B$500,"GP - Gestión de Practicas y Servicios de Salud")</f>
        <v>8</v>
      </c>
      <c r="E56" s="321">
        <f>COUNTIF('Plan de Acción'!AQ358:AQ365,"Cerrada")</f>
        <v>6</v>
      </c>
      <c r="F56" s="322"/>
      <c r="G56" s="207">
        <f>COUNTIF('Plan de Acción'!AQ358:AQ365,"Abierta")</f>
        <v>2</v>
      </c>
      <c r="H56" s="217"/>
      <c r="L56" s="50"/>
    </row>
    <row r="57" spans="2:12" ht="20.100000000000001" customHeight="1" x14ac:dyDescent="0.25">
      <c r="B57" s="216"/>
      <c r="C57" s="206" t="s">
        <v>9</v>
      </c>
      <c r="D57" s="207">
        <f>COUNTIF('Plan de Acción'!$B$12:$B$500,"AD - Gestión de Apoyo a la Docencia")</f>
        <v>28</v>
      </c>
      <c r="E57" s="321">
        <f>COUNTIF('Plan de Acción'!AQ78:AQ105,"Cerrada")</f>
        <v>14</v>
      </c>
      <c r="F57" s="322"/>
      <c r="G57" s="207">
        <f>COUNTIF('Plan de Acción'!AQ78:AQ105,"Abierta")</f>
        <v>8</v>
      </c>
      <c r="H57" s="217"/>
      <c r="L57" s="50"/>
    </row>
    <row r="58" spans="2:12" ht="20.100000000000001" customHeight="1" x14ac:dyDescent="0.25">
      <c r="B58" s="216"/>
      <c r="C58" s="206" t="s">
        <v>7</v>
      </c>
      <c r="D58" s="207">
        <f>COUNTIF('Plan de Acción'!$B$12:$B$500,"BU - Bienestar Universitario")</f>
        <v>17</v>
      </c>
      <c r="E58" s="321">
        <f>COUNTIF('Plan de Acción'!AQ106:AQ122,"Cerrada")</f>
        <v>14</v>
      </c>
      <c r="F58" s="322"/>
      <c r="G58" s="207">
        <f>COUNTIF('Plan de Acción'!AQ106:AQ122,"Abierta")</f>
        <v>3</v>
      </c>
      <c r="H58" s="217"/>
      <c r="L58" s="50"/>
    </row>
    <row r="59" spans="2:12" ht="20.100000000000001" customHeight="1" x14ac:dyDescent="0.25">
      <c r="B59" s="216"/>
      <c r="C59" s="206" t="s">
        <v>10</v>
      </c>
      <c r="D59" s="207">
        <f>COUNTIF('Plan de Acción'!$B$12:$B$500,"GF - Gestión Financiera")</f>
        <v>5</v>
      </c>
      <c r="E59" s="321">
        <f>COUNTIF('Plan de Acción'!AQ353:AQ357,"Cerrada")</f>
        <v>5</v>
      </c>
      <c r="F59" s="322"/>
      <c r="G59" s="207">
        <f>COUNTIF('Plan de Acción'!AQ353:AQ357,"Abierta")</f>
        <v>0</v>
      </c>
      <c r="H59" s="217"/>
      <c r="L59" s="50"/>
    </row>
    <row r="60" spans="2:12" ht="20.100000000000001" customHeight="1" x14ac:dyDescent="0.25">
      <c r="B60" s="216"/>
      <c r="C60" s="206" t="s">
        <v>8</v>
      </c>
      <c r="D60" s="207">
        <f>COUNTIF('Plan de Acción'!$B$12:$B$500,"GA - Gestión Administrativa")</f>
        <v>222</v>
      </c>
      <c r="E60" s="321">
        <f>COUNTIF('Plan de Acción'!AQ123:AQ344,"Cerrada")</f>
        <v>67</v>
      </c>
      <c r="F60" s="322"/>
      <c r="G60" s="207">
        <f>COUNTIF('Plan de Acción'!AQ123:AQ344,"Abierta")</f>
        <v>8</v>
      </c>
      <c r="H60" s="217"/>
    </row>
    <row r="61" spans="2:12" ht="20.100000000000001" customHeight="1" x14ac:dyDescent="0.25">
      <c r="B61" s="216"/>
      <c r="C61" s="206" t="s">
        <v>11</v>
      </c>
      <c r="D61" s="207">
        <f>COUNTIF('Plan de Acción'!$B$12:$B$500,"GE - Gestión de la Evaluación ")</f>
        <v>5</v>
      </c>
      <c r="E61" s="321">
        <f>COUNTIF('Plan de Acción'!AQ348:AQ352,"Cerrada")</f>
        <v>2</v>
      </c>
      <c r="F61" s="322"/>
      <c r="G61" s="207">
        <f>COUNTIF('Plan de Acción'!AQ348:AQ352,"Abierta")</f>
        <v>3</v>
      </c>
      <c r="H61" s="217"/>
    </row>
    <row r="62" spans="2:12" ht="26.25" customHeight="1" x14ac:dyDescent="0.25">
      <c r="B62" s="216"/>
      <c r="C62" s="211" t="s">
        <v>1234</v>
      </c>
      <c r="D62" s="205">
        <f>SUM(D51:D61)</f>
        <v>489</v>
      </c>
      <c r="E62" s="331">
        <f>SUM(E51:F61)</f>
        <v>277</v>
      </c>
      <c r="F62" s="332"/>
      <c r="G62" s="205">
        <f ca="1">SUM(G51:G61)</f>
        <v>59</v>
      </c>
      <c r="H62" s="217"/>
      <c r="L62" s="50"/>
    </row>
    <row r="63" spans="2:12" ht="4.5" customHeight="1" thickBot="1" x14ac:dyDescent="0.3">
      <c r="B63" s="218"/>
      <c r="C63" s="219"/>
      <c r="D63" s="219"/>
      <c r="E63" s="219"/>
      <c r="F63" s="219"/>
      <c r="G63" s="219"/>
      <c r="H63" s="220"/>
      <c r="L63" s="50"/>
    </row>
    <row r="64" spans="2:12" x14ac:dyDescent="0.25">
      <c r="L64" s="50"/>
    </row>
    <row r="65" spans="6:12" x14ac:dyDescent="0.25">
      <c r="L65" s="50"/>
    </row>
    <row r="66" spans="6:12" x14ac:dyDescent="0.25">
      <c r="F66" s="212">
        <f ca="1">+E62+G62</f>
        <v>336</v>
      </c>
      <c r="L66" s="50"/>
    </row>
    <row r="67" spans="6:12" x14ac:dyDescent="0.25">
      <c r="F67" s="212">
        <f>COUNTIF('Plan de Acción'!AQ12:AQ500,"")</f>
        <v>153</v>
      </c>
      <c r="L67" s="50"/>
    </row>
    <row r="68" spans="6:12" x14ac:dyDescent="0.25">
      <c r="F68" s="212">
        <f ca="1">+F66+F67</f>
        <v>489</v>
      </c>
    </row>
    <row r="69" spans="6:12" x14ac:dyDescent="0.25">
      <c r="L69" s="50"/>
    </row>
    <row r="70" spans="6:12" x14ac:dyDescent="0.25">
      <c r="L70" s="50"/>
    </row>
    <row r="71" spans="6:12" x14ac:dyDescent="0.25">
      <c r="L71" s="50"/>
    </row>
  </sheetData>
  <mergeCells count="30">
    <mergeCell ref="E55:F55"/>
    <mergeCell ref="E62:F62"/>
    <mergeCell ref="E56:F56"/>
    <mergeCell ref="E58:F58"/>
    <mergeCell ref="E59:F59"/>
    <mergeCell ref="E60:F60"/>
    <mergeCell ref="E61:F61"/>
    <mergeCell ref="E57:F57"/>
    <mergeCell ref="E47:F47"/>
    <mergeCell ref="E48:F48"/>
    <mergeCell ref="E52:F52"/>
    <mergeCell ref="E53:F53"/>
    <mergeCell ref="E54:F54"/>
    <mergeCell ref="E51:F51"/>
    <mergeCell ref="E50:F50"/>
    <mergeCell ref="E44:F44"/>
    <mergeCell ref="E45:F45"/>
    <mergeCell ref="E46:F46"/>
    <mergeCell ref="E43:F43"/>
    <mergeCell ref="C10:D10"/>
    <mergeCell ref="C31:G31"/>
    <mergeCell ref="E34:F34"/>
    <mergeCell ref="E35:F35"/>
    <mergeCell ref="E36:F36"/>
    <mergeCell ref="E37:F37"/>
    <mergeCell ref="E38:F38"/>
    <mergeCell ref="E39:F39"/>
    <mergeCell ref="E40:F40"/>
    <mergeCell ref="E41:F41"/>
    <mergeCell ref="E42:F42"/>
  </mergeCells>
  <printOptions horizontalCentered="1"/>
  <pageMargins left="0" right="0" top="0" bottom="0.25" header="0.3" footer="0.3"/>
  <pageSetup scale="85" orientation="portrait" r:id="rId1"/>
  <ignoredErrors>
    <ignoredError sqref="D22 D15 D18 D57 D53 D60" formula="1"/>
  </ignoredError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dimension ref="A1:AN125"/>
  <sheetViews>
    <sheetView topLeftCell="A43" zoomScale="80" zoomScaleNormal="80" workbookViewId="0">
      <selection activeCell="C24" sqref="C24:E24"/>
    </sheetView>
  </sheetViews>
  <sheetFormatPr baseColWidth="10" defaultColWidth="11.42578125" defaultRowHeight="12.75" x14ac:dyDescent="0.2"/>
  <cols>
    <col min="1" max="2" width="1.85546875" style="44" customWidth="1"/>
    <col min="3" max="5" width="8.7109375" style="45" customWidth="1"/>
    <col min="6" max="10" width="8.42578125" style="45" customWidth="1"/>
    <col min="11" max="11" width="8.7109375" style="45" customWidth="1"/>
    <col min="12" max="12" width="8.42578125" style="45" customWidth="1"/>
    <col min="13" max="13" width="6.5703125" style="45" customWidth="1"/>
    <col min="14" max="14" width="2" style="45" customWidth="1"/>
    <col min="15" max="15" width="6.5703125" style="44" customWidth="1"/>
    <col min="16" max="16" width="10.7109375" style="44" customWidth="1"/>
    <col min="17" max="18" width="8.7109375" style="44" customWidth="1"/>
    <col min="19" max="19" width="10.7109375" style="44" customWidth="1"/>
    <col min="20" max="20" width="2.42578125" style="44" customWidth="1"/>
    <col min="21" max="21" width="12.28515625" style="44" customWidth="1"/>
    <col min="22" max="22" width="10.7109375" style="44" customWidth="1"/>
    <col min="23" max="23" width="12.7109375" style="44" customWidth="1"/>
    <col min="24" max="30" width="6.5703125" style="44" customWidth="1"/>
    <col min="31" max="31" width="2.28515625" style="44" customWidth="1"/>
    <col min="32" max="55" width="8.7109375" style="44" customWidth="1"/>
    <col min="56" max="16384" width="11.42578125" style="44"/>
  </cols>
  <sheetData>
    <row r="1" spans="2:40" ht="9" customHeight="1" thickBot="1" x14ac:dyDescent="0.25">
      <c r="O1" s="72"/>
    </row>
    <row r="2" spans="2:40" ht="4.5" customHeight="1" x14ac:dyDescent="0.2">
      <c r="B2" s="68"/>
      <c r="C2" s="69"/>
      <c r="D2" s="69"/>
      <c r="E2" s="69"/>
      <c r="F2" s="69"/>
      <c r="G2" s="69"/>
      <c r="H2" s="69"/>
      <c r="I2" s="69"/>
      <c r="J2" s="69"/>
      <c r="K2" s="69"/>
      <c r="L2" s="69"/>
      <c r="M2" s="69"/>
      <c r="N2" s="153"/>
      <c r="O2" s="72"/>
    </row>
    <row r="3" spans="2:40" ht="26.25" x14ac:dyDescent="0.2">
      <c r="B3" s="70"/>
      <c r="C3" s="351" t="s">
        <v>461</v>
      </c>
      <c r="D3" s="351"/>
      <c r="E3" s="351"/>
      <c r="F3" s="351"/>
      <c r="G3" s="351"/>
      <c r="H3" s="351"/>
      <c r="I3" s="351"/>
      <c r="J3" s="351"/>
      <c r="K3" s="351"/>
      <c r="L3" s="351"/>
      <c r="M3" s="351"/>
      <c r="N3" s="154"/>
      <c r="O3" s="72"/>
      <c r="U3" s="361" t="s">
        <v>566</v>
      </c>
      <c r="V3" s="361"/>
      <c r="W3" s="361"/>
      <c r="X3" s="361"/>
    </row>
    <row r="4" spans="2:40" ht="3" customHeight="1" x14ac:dyDescent="0.2">
      <c r="B4" s="70"/>
      <c r="C4" s="71"/>
      <c r="D4" s="71"/>
      <c r="E4" s="71"/>
      <c r="F4" s="71"/>
      <c r="G4" s="71"/>
      <c r="H4" s="71"/>
      <c r="I4" s="71"/>
      <c r="J4" s="71"/>
      <c r="K4" s="71"/>
      <c r="L4" s="71"/>
      <c r="M4" s="71"/>
      <c r="N4" s="155"/>
      <c r="O4" s="72"/>
      <c r="U4" s="361"/>
      <c r="V4" s="361"/>
      <c r="W4" s="361"/>
      <c r="X4" s="361"/>
    </row>
    <row r="5" spans="2:40" ht="28.5" customHeight="1" x14ac:dyDescent="0.2">
      <c r="B5" s="70"/>
      <c r="C5" s="152" t="s">
        <v>520</v>
      </c>
      <c r="D5" s="71"/>
      <c r="E5" s="71"/>
      <c r="F5" s="71"/>
      <c r="G5" s="71"/>
      <c r="H5" s="71"/>
      <c r="I5" s="71"/>
      <c r="J5" s="71"/>
      <c r="K5" s="71"/>
      <c r="L5" s="71"/>
      <c r="M5" s="71"/>
      <c r="N5" s="155"/>
      <c r="O5" s="72"/>
      <c r="U5" s="361"/>
      <c r="V5" s="361"/>
      <c r="W5" s="361"/>
      <c r="X5" s="361"/>
    </row>
    <row r="6" spans="2:40" ht="24" customHeight="1" x14ac:dyDescent="0.2">
      <c r="B6" s="70"/>
      <c r="C6" s="358" t="s">
        <v>151</v>
      </c>
      <c r="D6" s="359"/>
      <c r="E6" s="360"/>
      <c r="F6" s="352" t="s">
        <v>48</v>
      </c>
      <c r="G6" s="353"/>
      <c r="H6" s="353"/>
      <c r="I6" s="353"/>
      <c r="J6" s="353"/>
      <c r="K6" s="353"/>
      <c r="L6" s="353"/>
      <c r="M6" s="354"/>
      <c r="N6" s="156"/>
      <c r="O6" s="43"/>
      <c r="U6" s="361"/>
      <c r="V6" s="361"/>
      <c r="W6" s="361"/>
      <c r="X6" s="361"/>
    </row>
    <row r="7" spans="2:40" ht="20.100000000000001" customHeight="1" x14ac:dyDescent="0.2">
      <c r="B7" s="70"/>
      <c r="C7" s="358" t="s">
        <v>152</v>
      </c>
      <c r="D7" s="359"/>
      <c r="E7" s="360"/>
      <c r="F7" s="352" t="s">
        <v>565</v>
      </c>
      <c r="G7" s="353"/>
      <c r="H7" s="353"/>
      <c r="I7" s="353"/>
      <c r="J7" s="353"/>
      <c r="K7" s="353"/>
      <c r="L7" s="353"/>
      <c r="M7" s="354"/>
      <c r="N7" s="156"/>
      <c r="O7" s="72"/>
      <c r="U7" s="361"/>
      <c r="V7" s="361"/>
      <c r="W7" s="361"/>
      <c r="X7" s="361"/>
    </row>
    <row r="8" spans="2:40" ht="20.100000000000001" customHeight="1" x14ac:dyDescent="0.2">
      <c r="B8" s="70"/>
      <c r="C8" s="358" t="s">
        <v>153</v>
      </c>
      <c r="D8" s="359"/>
      <c r="E8" s="360"/>
      <c r="F8" s="352">
        <v>5540404</v>
      </c>
      <c r="G8" s="353"/>
      <c r="H8" s="353"/>
      <c r="I8" s="353"/>
      <c r="J8" s="353"/>
      <c r="K8" s="353"/>
      <c r="L8" s="353"/>
      <c r="M8" s="354"/>
      <c r="N8" s="156"/>
      <c r="O8" s="72"/>
      <c r="T8" s="178"/>
      <c r="U8" s="361"/>
      <c r="V8" s="361"/>
      <c r="W8" s="361"/>
      <c r="X8" s="361"/>
    </row>
    <row r="9" spans="2:40" ht="20.100000000000001" customHeight="1" x14ac:dyDescent="0.2">
      <c r="B9" s="70"/>
      <c r="C9" s="358" t="s">
        <v>154</v>
      </c>
      <c r="D9" s="359"/>
      <c r="E9" s="360"/>
      <c r="F9" s="352" t="s">
        <v>172</v>
      </c>
      <c r="G9" s="353"/>
      <c r="H9" s="353"/>
      <c r="I9" s="353"/>
      <c r="J9" s="353"/>
      <c r="K9" s="353"/>
      <c r="L9" s="353"/>
      <c r="M9" s="354"/>
      <c r="N9" s="156"/>
      <c r="O9" s="72"/>
      <c r="R9" s="298" t="s">
        <v>455</v>
      </c>
      <c r="S9" s="298"/>
      <c r="T9" s="178"/>
      <c r="U9" s="361"/>
      <c r="V9" s="361"/>
      <c r="W9" s="361"/>
      <c r="X9" s="361"/>
    </row>
    <row r="10" spans="2:40" ht="186" customHeight="1" x14ac:dyDescent="0.2">
      <c r="B10" s="70"/>
      <c r="C10" s="358" t="s">
        <v>155</v>
      </c>
      <c r="D10" s="359"/>
      <c r="E10" s="360"/>
      <c r="F10" s="355" t="s">
        <v>173</v>
      </c>
      <c r="G10" s="356"/>
      <c r="H10" s="356"/>
      <c r="I10" s="356"/>
      <c r="J10" s="356"/>
      <c r="K10" s="356"/>
      <c r="L10" s="356"/>
      <c r="M10" s="357"/>
      <c r="N10" s="157"/>
      <c r="O10" s="72"/>
      <c r="T10" s="178"/>
      <c r="U10" s="361" t="s">
        <v>567</v>
      </c>
      <c r="V10" s="361"/>
      <c r="W10" s="361"/>
      <c r="X10" s="361"/>
    </row>
    <row r="11" spans="2:40" ht="174" customHeight="1" x14ac:dyDescent="0.2">
      <c r="B11" s="70"/>
      <c r="C11" s="358" t="s">
        <v>156</v>
      </c>
      <c r="D11" s="359"/>
      <c r="E11" s="360"/>
      <c r="F11" s="355" t="s">
        <v>174</v>
      </c>
      <c r="G11" s="356"/>
      <c r="H11" s="356"/>
      <c r="I11" s="356"/>
      <c r="J11" s="356"/>
      <c r="K11" s="356"/>
      <c r="L11" s="356"/>
      <c r="M11" s="357"/>
      <c r="N11" s="157"/>
      <c r="O11" s="72"/>
      <c r="V11" s="145"/>
      <c r="W11" s="145"/>
    </row>
    <row r="12" spans="2:40" ht="39.75" customHeight="1" x14ac:dyDescent="0.2">
      <c r="B12" s="70"/>
      <c r="C12" s="358" t="s">
        <v>157</v>
      </c>
      <c r="D12" s="359"/>
      <c r="E12" s="360"/>
      <c r="F12" s="352" t="s">
        <v>175</v>
      </c>
      <c r="G12" s="353"/>
      <c r="H12" s="353"/>
      <c r="I12" s="353"/>
      <c r="J12" s="353"/>
      <c r="K12" s="353"/>
      <c r="L12" s="353"/>
      <c r="M12" s="354"/>
      <c r="N12" s="156"/>
      <c r="O12" s="72"/>
      <c r="V12" s="39"/>
      <c r="W12" s="145"/>
    </row>
    <row r="13" spans="2:40" ht="24.95" customHeight="1" x14ac:dyDescent="0.2">
      <c r="B13" s="70"/>
      <c r="C13" s="358" t="s">
        <v>158</v>
      </c>
      <c r="D13" s="359"/>
      <c r="E13" s="360"/>
      <c r="F13" s="337">
        <f>'Plan de Acción'!AE31</f>
        <v>0</v>
      </c>
      <c r="G13" s="338"/>
      <c r="H13" s="338"/>
      <c r="I13" s="338"/>
      <c r="J13" s="338"/>
      <c r="K13" s="338"/>
      <c r="L13" s="338"/>
      <c r="M13" s="339"/>
      <c r="N13" s="158"/>
      <c r="O13" s="72"/>
    </row>
    <row r="14" spans="2:40" ht="24.95" customHeight="1" x14ac:dyDescent="0.2">
      <c r="B14" s="70"/>
      <c r="C14" s="358" t="s">
        <v>159</v>
      </c>
      <c r="D14" s="359"/>
      <c r="E14" s="360"/>
      <c r="F14" s="337">
        <v>218747760</v>
      </c>
      <c r="G14" s="338"/>
      <c r="H14" s="338"/>
      <c r="I14" s="338"/>
      <c r="J14" s="338"/>
      <c r="K14" s="338"/>
      <c r="L14" s="338"/>
      <c r="M14" s="339"/>
      <c r="N14" s="158"/>
      <c r="O14" s="72"/>
      <c r="T14" s="72"/>
      <c r="U14" s="72"/>
      <c r="V14" s="72"/>
      <c r="W14" s="72"/>
      <c r="X14" s="72"/>
      <c r="Y14" s="72"/>
      <c r="Z14" s="72"/>
      <c r="AA14" s="72"/>
      <c r="AB14" s="72"/>
      <c r="AC14" s="72"/>
      <c r="AD14" s="72"/>
      <c r="AE14" s="72"/>
      <c r="AF14" s="72"/>
      <c r="AG14" s="72"/>
      <c r="AH14" s="72"/>
      <c r="AI14" s="72"/>
      <c r="AJ14" s="72"/>
      <c r="AK14" s="72"/>
      <c r="AL14" s="72"/>
      <c r="AM14" s="72"/>
      <c r="AN14" s="72"/>
    </row>
    <row r="15" spans="2:40" ht="24.95" customHeight="1" x14ac:dyDescent="0.2">
      <c r="B15" s="70"/>
      <c r="C15" s="358" t="s">
        <v>160</v>
      </c>
      <c r="D15" s="359"/>
      <c r="E15" s="360"/>
      <c r="F15" s="337">
        <v>21874776</v>
      </c>
      <c r="G15" s="338"/>
      <c r="H15" s="338"/>
      <c r="I15" s="338"/>
      <c r="J15" s="338"/>
      <c r="K15" s="338"/>
      <c r="L15" s="338"/>
      <c r="M15" s="339"/>
      <c r="N15" s="158"/>
      <c r="O15" s="72"/>
      <c r="T15" s="72"/>
      <c r="U15" s="163"/>
      <c r="V15" s="164"/>
      <c r="W15" s="163"/>
      <c r="X15" s="72"/>
      <c r="Y15" s="72"/>
      <c r="Z15" s="72"/>
      <c r="AA15" s="72"/>
      <c r="AB15" s="72"/>
      <c r="AC15" s="72"/>
      <c r="AD15" s="72"/>
      <c r="AE15" s="72"/>
      <c r="AF15" s="72"/>
      <c r="AG15" s="72"/>
      <c r="AH15" s="72"/>
      <c r="AI15" s="72"/>
      <c r="AJ15" s="72"/>
      <c r="AK15" s="72"/>
      <c r="AL15" s="72"/>
      <c r="AM15" s="72"/>
      <c r="AN15" s="72"/>
    </row>
    <row r="16" spans="2:40" ht="24.95" customHeight="1" x14ac:dyDescent="0.2">
      <c r="B16" s="70"/>
      <c r="C16" s="358" t="s">
        <v>161</v>
      </c>
      <c r="D16" s="359"/>
      <c r="E16" s="360"/>
      <c r="F16" s="340" t="s">
        <v>561</v>
      </c>
      <c r="G16" s="341"/>
      <c r="H16" s="341"/>
      <c r="I16" s="341"/>
      <c r="J16" s="341"/>
      <c r="K16" s="341"/>
      <c r="L16" s="341"/>
      <c r="M16" s="342"/>
      <c r="N16" s="159"/>
      <c r="O16" s="72"/>
      <c r="T16" s="71"/>
      <c r="U16" s="165"/>
      <c r="V16" s="161"/>
      <c r="W16" s="162"/>
      <c r="X16" s="72"/>
      <c r="Y16" s="72"/>
      <c r="Z16" s="72"/>
      <c r="AA16" s="72"/>
      <c r="AB16" s="72"/>
      <c r="AC16" s="72"/>
      <c r="AD16" s="72"/>
      <c r="AE16" s="72"/>
      <c r="AF16" s="72"/>
      <c r="AG16" s="72"/>
      <c r="AH16" s="72"/>
      <c r="AI16" s="72"/>
      <c r="AJ16" s="72"/>
      <c r="AK16" s="72"/>
      <c r="AL16" s="72"/>
      <c r="AM16" s="72"/>
      <c r="AN16" s="72"/>
    </row>
    <row r="17" spans="2:40" ht="5.25" customHeight="1" x14ac:dyDescent="0.2">
      <c r="B17" s="70"/>
      <c r="C17" s="71"/>
      <c r="D17" s="71"/>
      <c r="E17" s="71"/>
      <c r="F17" s="71"/>
      <c r="G17" s="71"/>
      <c r="H17" s="71"/>
      <c r="I17" s="71"/>
      <c r="J17" s="71"/>
      <c r="K17" s="71"/>
      <c r="L17" s="71"/>
      <c r="M17" s="71"/>
      <c r="N17" s="155"/>
      <c r="O17" s="72"/>
      <c r="T17" s="71"/>
      <c r="U17" s="72"/>
      <c r="V17" s="72"/>
      <c r="W17" s="162"/>
      <c r="X17" s="72"/>
      <c r="Y17" s="72"/>
      <c r="Z17" s="72"/>
      <c r="AA17" s="72"/>
      <c r="AB17" s="72"/>
      <c r="AC17" s="72"/>
      <c r="AD17" s="72"/>
      <c r="AE17" s="72"/>
      <c r="AF17" s="72"/>
      <c r="AG17" s="72"/>
      <c r="AH17" s="72"/>
      <c r="AI17" s="72"/>
      <c r="AJ17" s="72"/>
      <c r="AK17" s="72"/>
      <c r="AL17" s="72"/>
      <c r="AM17" s="72"/>
      <c r="AN17" s="72"/>
    </row>
    <row r="18" spans="2:40" ht="8.1" customHeight="1" thickBot="1" x14ac:dyDescent="0.25">
      <c r="B18" s="73"/>
      <c r="C18" s="74"/>
      <c r="D18" s="74"/>
      <c r="E18" s="74"/>
      <c r="F18" s="74"/>
      <c r="G18" s="74"/>
      <c r="H18" s="74"/>
      <c r="I18" s="74"/>
      <c r="J18" s="74"/>
      <c r="K18" s="74"/>
      <c r="L18" s="74"/>
      <c r="M18" s="74"/>
      <c r="N18" s="160"/>
      <c r="O18" s="72"/>
      <c r="AE18" s="72"/>
    </row>
    <row r="19" spans="2:40" ht="13.5" thickBot="1" x14ac:dyDescent="0.25">
      <c r="B19" s="72"/>
      <c r="C19" s="71"/>
      <c r="D19" s="71"/>
      <c r="E19" s="71"/>
      <c r="F19" s="71"/>
      <c r="G19" s="71"/>
      <c r="H19" s="71"/>
      <c r="I19" s="71"/>
      <c r="J19" s="71"/>
      <c r="K19" s="71"/>
      <c r="L19" s="71"/>
      <c r="M19" s="71"/>
      <c r="N19" s="71"/>
      <c r="O19" s="72"/>
      <c r="AE19" s="166"/>
    </row>
    <row r="20" spans="2:40" ht="6.95" customHeight="1" x14ac:dyDescent="0.2">
      <c r="B20" s="68"/>
      <c r="C20" s="69"/>
      <c r="D20" s="69"/>
      <c r="E20" s="69"/>
      <c r="F20" s="69"/>
      <c r="G20" s="69"/>
      <c r="H20" s="69"/>
      <c r="I20" s="69"/>
      <c r="J20" s="69"/>
      <c r="K20" s="69"/>
      <c r="L20" s="69"/>
      <c r="M20" s="69"/>
      <c r="N20" s="69"/>
      <c r="O20" s="167"/>
      <c r="P20" s="167"/>
      <c r="Q20" s="167"/>
      <c r="R20" s="167"/>
      <c r="S20" s="167"/>
      <c r="T20" s="167"/>
      <c r="U20" s="167"/>
      <c r="V20" s="167"/>
      <c r="W20" s="167"/>
      <c r="X20" s="167"/>
      <c r="Y20" s="167"/>
      <c r="Z20" s="167"/>
      <c r="AA20" s="167"/>
      <c r="AB20" s="167"/>
      <c r="AC20" s="167"/>
      <c r="AD20" s="167"/>
      <c r="AE20" s="168"/>
    </row>
    <row r="21" spans="2:40" s="45" customFormat="1" ht="18.75" customHeight="1" x14ac:dyDescent="0.25">
      <c r="B21" s="169"/>
      <c r="C21" s="152" t="s">
        <v>521</v>
      </c>
      <c r="D21" s="71"/>
      <c r="E21" s="71"/>
      <c r="F21" s="71"/>
      <c r="G21" s="71"/>
      <c r="H21" s="71"/>
      <c r="I21" s="71"/>
      <c r="J21" s="71"/>
      <c r="K21" s="71"/>
      <c r="L21" s="71"/>
      <c r="M21" s="71"/>
      <c r="N21" s="71"/>
      <c r="O21" s="71"/>
      <c r="P21" s="71"/>
      <c r="Q21" s="71"/>
      <c r="R21" s="71"/>
      <c r="S21" s="71"/>
      <c r="T21" s="71"/>
      <c r="U21" s="71"/>
      <c r="V21" s="71"/>
      <c r="W21" s="71"/>
      <c r="X21" s="71"/>
      <c r="Y21" s="71"/>
      <c r="Z21" s="71"/>
      <c r="AA21" s="71"/>
      <c r="AB21" s="71"/>
      <c r="AC21" s="71"/>
      <c r="AD21" s="71"/>
      <c r="AE21" s="155"/>
    </row>
    <row r="22" spans="2:40" x14ac:dyDescent="0.2">
      <c r="B22" s="70"/>
      <c r="C22" s="141" t="s">
        <v>452</v>
      </c>
      <c r="D22" s="72"/>
      <c r="E22" s="72"/>
      <c r="F22" s="72"/>
      <c r="G22" s="72"/>
      <c r="H22" s="72"/>
      <c r="I22" s="72"/>
      <c r="J22" s="72"/>
      <c r="K22" s="72"/>
      <c r="L22" s="72"/>
      <c r="M22" s="72"/>
      <c r="N22" s="141"/>
      <c r="O22" s="71"/>
      <c r="P22" s="72"/>
      <c r="Q22" s="72"/>
      <c r="R22" s="72"/>
      <c r="S22" s="72"/>
      <c r="T22" s="72"/>
      <c r="U22" s="72"/>
      <c r="V22" s="72"/>
      <c r="W22" s="72"/>
      <c r="X22" s="72"/>
      <c r="Y22" s="72"/>
      <c r="Z22" s="72"/>
      <c r="AA22" s="72"/>
      <c r="AB22" s="72"/>
      <c r="AC22" s="72"/>
      <c r="AD22" s="72"/>
      <c r="AE22" s="170"/>
    </row>
    <row r="23" spans="2:40" s="140" customFormat="1" ht="48" x14ac:dyDescent="0.25">
      <c r="B23" s="171"/>
      <c r="C23" s="343" t="s">
        <v>562</v>
      </c>
      <c r="D23" s="343"/>
      <c r="E23" s="343"/>
      <c r="F23" s="344" t="s">
        <v>518</v>
      </c>
      <c r="G23" s="345"/>
      <c r="H23" s="345"/>
      <c r="I23" s="345"/>
      <c r="J23" s="345"/>
      <c r="K23" s="345"/>
      <c r="L23" s="346"/>
      <c r="M23" s="347" t="s">
        <v>531</v>
      </c>
      <c r="N23" s="348"/>
      <c r="O23" s="349"/>
      <c r="P23" s="176" t="s">
        <v>478</v>
      </c>
      <c r="Q23" s="344" t="s">
        <v>563</v>
      </c>
      <c r="R23" s="346"/>
      <c r="S23" s="176" t="s">
        <v>144</v>
      </c>
      <c r="T23" s="343" t="s">
        <v>147</v>
      </c>
      <c r="U23" s="343"/>
      <c r="V23" s="176" t="s">
        <v>564</v>
      </c>
      <c r="W23" s="176" t="s">
        <v>149</v>
      </c>
      <c r="X23" s="350" t="s">
        <v>150</v>
      </c>
      <c r="Y23" s="350"/>
      <c r="Z23" s="350"/>
      <c r="AA23" s="350"/>
      <c r="AB23" s="350"/>
      <c r="AC23" s="350"/>
      <c r="AD23" s="350"/>
      <c r="AE23" s="172"/>
    </row>
    <row r="24" spans="2:40" s="140" customFormat="1" ht="133.5" customHeight="1" x14ac:dyDescent="0.25">
      <c r="B24" s="171"/>
      <c r="C24" s="333" t="e">
        <f>'Plan de Acción'!#REF!</f>
        <v>#REF!</v>
      </c>
      <c r="D24" s="333"/>
      <c r="E24" s="333"/>
      <c r="F24" s="334" t="str">
        <f>'Plan de Acción'!L12</f>
        <v xml:space="preserve">Proponer los elementos académicos para la actualización del estatuto docente </v>
      </c>
      <c r="G24" s="334"/>
      <c r="H24" s="334"/>
      <c r="I24" s="334"/>
      <c r="J24" s="334"/>
      <c r="K24" s="334"/>
      <c r="L24" s="334"/>
      <c r="M24" s="335" t="e">
        <f>+'Plan de Acción'!#REF!</f>
        <v>#REF!</v>
      </c>
      <c r="N24" s="335"/>
      <c r="O24" s="335"/>
      <c r="P24" s="177" t="e">
        <f>+'Plan de Acción'!#REF!</f>
        <v>#REF!</v>
      </c>
      <c r="Q24" s="333" t="e">
        <f>+'Plan de Acción'!#REF!</f>
        <v>#REF!</v>
      </c>
      <c r="R24" s="333"/>
      <c r="S24" s="177" t="e">
        <f>'Plan de Acción'!#REF!</f>
        <v>#REF!</v>
      </c>
      <c r="T24" s="336" t="e">
        <f>'Plan de Acción'!#REF!</f>
        <v>#REF!</v>
      </c>
      <c r="U24" s="336"/>
      <c r="V24" s="177" t="e">
        <f>'Plan de Acción'!#REF!</f>
        <v>#REF!</v>
      </c>
      <c r="W24" s="177" t="e">
        <f>'Plan de Acción'!#REF!</f>
        <v>#REF!</v>
      </c>
      <c r="X24" s="334" t="e">
        <f>'Plan de Acción'!#REF!</f>
        <v>#REF!</v>
      </c>
      <c r="Y24" s="334"/>
      <c r="Z24" s="334"/>
      <c r="AA24" s="334"/>
      <c r="AB24" s="334"/>
      <c r="AC24" s="334"/>
      <c r="AD24" s="334"/>
      <c r="AE24" s="172"/>
    </row>
    <row r="25" spans="2:40" s="140" customFormat="1" ht="60" customHeight="1" x14ac:dyDescent="0.25">
      <c r="B25" s="171"/>
      <c r="C25" s="333" t="e">
        <f>'Plan de Acción'!#REF!</f>
        <v>#REF!</v>
      </c>
      <c r="D25" s="333"/>
      <c r="E25" s="333"/>
      <c r="F25" s="334" t="str">
        <f>'Plan de Acción'!L15</f>
        <v>Gestionar la compra del módulo de evaluación docente del aplicativo Academusoft</v>
      </c>
      <c r="G25" s="334"/>
      <c r="H25" s="334"/>
      <c r="I25" s="334"/>
      <c r="J25" s="334"/>
      <c r="K25" s="334"/>
      <c r="L25" s="334"/>
      <c r="M25" s="335" t="e">
        <f>+'Plan de Acción'!#REF!</f>
        <v>#REF!</v>
      </c>
      <c r="N25" s="335"/>
      <c r="O25" s="335"/>
      <c r="P25" s="189" t="e">
        <f>+'Plan de Acción'!#REF!</f>
        <v>#REF!</v>
      </c>
      <c r="Q25" s="333" t="e">
        <f>+'Plan de Acción'!#REF!</f>
        <v>#REF!</v>
      </c>
      <c r="R25" s="333"/>
      <c r="S25" s="189" t="e">
        <f>'Plan de Acción'!#REF!</f>
        <v>#REF!</v>
      </c>
      <c r="T25" s="336" t="e">
        <f>'Plan de Acción'!#REF!</f>
        <v>#REF!</v>
      </c>
      <c r="U25" s="336"/>
      <c r="V25" s="189" t="e">
        <f>'Plan de Acción'!#REF!</f>
        <v>#REF!</v>
      </c>
      <c r="W25" s="189" t="e">
        <f>'Plan de Acción'!#REF!</f>
        <v>#REF!</v>
      </c>
      <c r="X25" s="334" t="e">
        <f>'Plan de Acción'!#REF!</f>
        <v>#REF!</v>
      </c>
      <c r="Y25" s="334"/>
      <c r="Z25" s="334"/>
      <c r="AA25" s="334"/>
      <c r="AB25" s="334"/>
      <c r="AC25" s="334"/>
      <c r="AD25" s="334"/>
      <c r="AE25" s="172"/>
    </row>
    <row r="26" spans="2:40" s="140" customFormat="1" ht="60" customHeight="1" x14ac:dyDescent="0.25">
      <c r="B26" s="171"/>
      <c r="C26" s="333" t="e">
        <f>'Plan de Acción'!#REF!</f>
        <v>#REF!</v>
      </c>
      <c r="D26" s="333"/>
      <c r="E26" s="333"/>
      <c r="F26" s="334" t="str">
        <f>'Plan de Acción'!L16</f>
        <v>Elaborar informes de resultado de la evaluación docente</v>
      </c>
      <c r="G26" s="334"/>
      <c r="H26" s="334"/>
      <c r="I26" s="334"/>
      <c r="J26" s="334"/>
      <c r="K26" s="334"/>
      <c r="L26" s="334"/>
      <c r="M26" s="335" t="e">
        <f>+'Plan de Acción'!#REF!</f>
        <v>#REF!</v>
      </c>
      <c r="N26" s="335"/>
      <c r="O26" s="335"/>
      <c r="P26" s="189" t="e">
        <f>+'Plan de Acción'!#REF!</f>
        <v>#REF!</v>
      </c>
      <c r="Q26" s="333" t="e">
        <f>+'Plan de Acción'!#REF!</f>
        <v>#REF!</v>
      </c>
      <c r="R26" s="333"/>
      <c r="S26" s="189" t="e">
        <f>'Plan de Acción'!#REF!</f>
        <v>#REF!</v>
      </c>
      <c r="T26" s="336" t="e">
        <f>'Plan de Acción'!#REF!</f>
        <v>#REF!</v>
      </c>
      <c r="U26" s="336"/>
      <c r="V26" s="189" t="e">
        <f>'Plan de Acción'!#REF!</f>
        <v>#REF!</v>
      </c>
      <c r="W26" s="189" t="e">
        <f>'Plan de Acción'!#REF!</f>
        <v>#REF!</v>
      </c>
      <c r="X26" s="334" t="e">
        <f>'Plan de Acción'!#REF!</f>
        <v>#REF!</v>
      </c>
      <c r="Y26" s="334"/>
      <c r="Z26" s="334"/>
      <c r="AA26" s="334"/>
      <c r="AB26" s="334"/>
      <c r="AC26" s="334"/>
      <c r="AD26" s="334"/>
      <c r="AE26" s="172"/>
    </row>
    <row r="27" spans="2:40" s="140" customFormat="1" ht="60" customHeight="1" x14ac:dyDescent="0.25">
      <c r="B27" s="171"/>
      <c r="C27" s="333" t="e">
        <f>'Plan de Acción'!#REF!</f>
        <v>#REF!</v>
      </c>
      <c r="D27" s="333"/>
      <c r="E27" s="333"/>
      <c r="F27" s="334" t="e">
        <f>'Plan de Acción'!#REF!</f>
        <v>#REF!</v>
      </c>
      <c r="G27" s="334"/>
      <c r="H27" s="334"/>
      <c r="I27" s="334"/>
      <c r="J27" s="334"/>
      <c r="K27" s="334"/>
      <c r="L27" s="334"/>
      <c r="M27" s="335" t="e">
        <f>+'Plan de Acción'!#REF!</f>
        <v>#REF!</v>
      </c>
      <c r="N27" s="335"/>
      <c r="O27" s="335"/>
      <c r="P27" s="189" t="e">
        <f>+'Plan de Acción'!#REF!</f>
        <v>#REF!</v>
      </c>
      <c r="Q27" s="333" t="e">
        <f>+'Plan de Acción'!#REF!</f>
        <v>#REF!</v>
      </c>
      <c r="R27" s="333"/>
      <c r="S27" s="189" t="e">
        <f>'Plan de Acción'!#REF!</f>
        <v>#REF!</v>
      </c>
      <c r="T27" s="336" t="e">
        <f>'Plan de Acción'!#REF!</f>
        <v>#REF!</v>
      </c>
      <c r="U27" s="336"/>
      <c r="V27" s="189" t="e">
        <f>'Plan de Acción'!#REF!</f>
        <v>#REF!</v>
      </c>
      <c r="W27" s="189" t="e">
        <f>'Plan de Acción'!#REF!</f>
        <v>#REF!</v>
      </c>
      <c r="X27" s="334" t="e">
        <f>'Plan de Acción'!#REF!</f>
        <v>#REF!</v>
      </c>
      <c r="Y27" s="334"/>
      <c r="Z27" s="334"/>
      <c r="AA27" s="334"/>
      <c r="AB27" s="334"/>
      <c r="AC27" s="334"/>
      <c r="AD27" s="334"/>
      <c r="AE27" s="172"/>
    </row>
    <row r="28" spans="2:40" s="140" customFormat="1" ht="60" customHeight="1" x14ac:dyDescent="0.25">
      <c r="B28" s="171"/>
      <c r="C28" s="333" t="e">
        <f>'Plan de Acción'!#REF!</f>
        <v>#REF!</v>
      </c>
      <c r="D28" s="333"/>
      <c r="E28" s="333"/>
      <c r="F28" s="334" t="e">
        <f>'Plan de Acción'!#REF!</f>
        <v>#REF!</v>
      </c>
      <c r="G28" s="334"/>
      <c r="H28" s="334"/>
      <c r="I28" s="334"/>
      <c r="J28" s="334"/>
      <c r="K28" s="334"/>
      <c r="L28" s="334"/>
      <c r="M28" s="335" t="e">
        <f>+'Plan de Acción'!#REF!</f>
        <v>#REF!</v>
      </c>
      <c r="N28" s="335"/>
      <c r="O28" s="335"/>
      <c r="P28" s="189" t="e">
        <f>+'Plan de Acción'!#REF!</f>
        <v>#REF!</v>
      </c>
      <c r="Q28" s="333" t="e">
        <f>+'Plan de Acción'!#REF!</f>
        <v>#REF!</v>
      </c>
      <c r="R28" s="333"/>
      <c r="S28" s="189" t="e">
        <f>'Plan de Acción'!#REF!</f>
        <v>#REF!</v>
      </c>
      <c r="T28" s="336" t="e">
        <f>'Plan de Acción'!#REF!</f>
        <v>#REF!</v>
      </c>
      <c r="U28" s="336"/>
      <c r="V28" s="189" t="e">
        <f>'Plan de Acción'!#REF!</f>
        <v>#REF!</v>
      </c>
      <c r="W28" s="189" t="e">
        <f>'Plan de Acción'!#REF!</f>
        <v>#REF!</v>
      </c>
      <c r="X28" s="334" t="e">
        <f>'Plan de Acción'!#REF!</f>
        <v>#REF!</v>
      </c>
      <c r="Y28" s="334"/>
      <c r="Z28" s="334"/>
      <c r="AA28" s="334"/>
      <c r="AB28" s="334"/>
      <c r="AC28" s="334"/>
      <c r="AD28" s="334"/>
      <c r="AE28" s="172"/>
    </row>
    <row r="29" spans="2:40" s="140" customFormat="1" ht="60" customHeight="1" x14ac:dyDescent="0.25">
      <c r="B29" s="171"/>
      <c r="C29" s="333" t="e">
        <f>'Plan de Acción'!#REF!</f>
        <v>#REF!</v>
      </c>
      <c r="D29" s="333"/>
      <c r="E29" s="333"/>
      <c r="F29" s="334" t="e">
        <f>'Plan de Acción'!#REF!</f>
        <v>#REF!</v>
      </c>
      <c r="G29" s="334"/>
      <c r="H29" s="334"/>
      <c r="I29" s="334"/>
      <c r="J29" s="334"/>
      <c r="K29" s="334"/>
      <c r="L29" s="334"/>
      <c r="M29" s="335" t="e">
        <f>+'Plan de Acción'!#REF!</f>
        <v>#REF!</v>
      </c>
      <c r="N29" s="335"/>
      <c r="O29" s="335"/>
      <c r="P29" s="189" t="e">
        <f>+'Plan de Acción'!#REF!</f>
        <v>#REF!</v>
      </c>
      <c r="Q29" s="333" t="e">
        <f>+'Plan de Acción'!#REF!</f>
        <v>#REF!</v>
      </c>
      <c r="R29" s="333"/>
      <c r="S29" s="189" t="e">
        <f>'Plan de Acción'!#REF!</f>
        <v>#REF!</v>
      </c>
      <c r="T29" s="336" t="e">
        <f>'Plan de Acción'!#REF!</f>
        <v>#REF!</v>
      </c>
      <c r="U29" s="336"/>
      <c r="V29" s="189" t="e">
        <f>'Plan de Acción'!#REF!</f>
        <v>#REF!</v>
      </c>
      <c r="W29" s="189" t="e">
        <f>'Plan de Acción'!#REF!</f>
        <v>#REF!</v>
      </c>
      <c r="X29" s="334" t="e">
        <f>'Plan de Acción'!#REF!</f>
        <v>#REF!</v>
      </c>
      <c r="Y29" s="334"/>
      <c r="Z29" s="334"/>
      <c r="AA29" s="334"/>
      <c r="AB29" s="334"/>
      <c r="AC29" s="334"/>
      <c r="AD29" s="334"/>
      <c r="AE29" s="172"/>
    </row>
    <row r="30" spans="2:40" s="140" customFormat="1" ht="60" customHeight="1" x14ac:dyDescent="0.25">
      <c r="B30" s="171"/>
      <c r="C30" s="333" t="e">
        <f>'Plan de Acción'!#REF!</f>
        <v>#REF!</v>
      </c>
      <c r="D30" s="333"/>
      <c r="E30" s="333"/>
      <c r="F30" s="334" t="str">
        <f>'Plan de Acción'!L17</f>
        <v>Escribir un documento con la propuesta de política de propiedad intelectual en la institución aplicado a los  materiales de apoyo a la docencia</v>
      </c>
      <c r="G30" s="334"/>
      <c r="H30" s="334"/>
      <c r="I30" s="334"/>
      <c r="J30" s="334"/>
      <c r="K30" s="334"/>
      <c r="L30" s="334"/>
      <c r="M30" s="335" t="e">
        <f>+'Plan de Acción'!#REF!</f>
        <v>#REF!</v>
      </c>
      <c r="N30" s="335"/>
      <c r="O30" s="335"/>
      <c r="P30" s="189" t="e">
        <f>+'Plan de Acción'!#REF!</f>
        <v>#REF!</v>
      </c>
      <c r="Q30" s="333" t="e">
        <f>+'Plan de Acción'!#REF!</f>
        <v>#REF!</v>
      </c>
      <c r="R30" s="333"/>
      <c r="S30" s="189" t="e">
        <f>'Plan de Acción'!#REF!</f>
        <v>#REF!</v>
      </c>
      <c r="T30" s="336" t="e">
        <f>'Plan de Acción'!#REF!</f>
        <v>#REF!</v>
      </c>
      <c r="U30" s="336"/>
      <c r="V30" s="189" t="e">
        <f>'Plan de Acción'!#REF!</f>
        <v>#REF!</v>
      </c>
      <c r="W30" s="189" t="e">
        <f>'Plan de Acción'!#REF!</f>
        <v>#REF!</v>
      </c>
      <c r="X30" s="334" t="e">
        <f>'Plan de Acción'!#REF!</f>
        <v>#REF!</v>
      </c>
      <c r="Y30" s="334"/>
      <c r="Z30" s="334"/>
      <c r="AA30" s="334"/>
      <c r="AB30" s="334"/>
      <c r="AC30" s="334"/>
      <c r="AD30" s="334"/>
      <c r="AE30" s="172"/>
    </row>
    <row r="31" spans="2:40" s="140" customFormat="1" ht="60" customHeight="1" x14ac:dyDescent="0.25">
      <c r="B31" s="171"/>
      <c r="C31" s="333" t="e">
        <f>'Plan de Acción'!#REF!</f>
        <v>#REF!</v>
      </c>
      <c r="D31" s="333"/>
      <c r="E31" s="333"/>
      <c r="F31" s="334" t="str">
        <f>'Plan de Acción'!L18</f>
        <v xml:space="preserve">Escribir documento con criterios institucionales en materia de evaluación académica de los estudiantes y estrategias de divulgación </v>
      </c>
      <c r="G31" s="334"/>
      <c r="H31" s="334"/>
      <c r="I31" s="334"/>
      <c r="J31" s="334"/>
      <c r="K31" s="334"/>
      <c r="L31" s="334"/>
      <c r="M31" s="335" t="e">
        <f>+'Plan de Acción'!#REF!</f>
        <v>#REF!</v>
      </c>
      <c r="N31" s="335"/>
      <c r="O31" s="335"/>
      <c r="P31" s="189" t="e">
        <f>+'Plan de Acción'!#REF!</f>
        <v>#REF!</v>
      </c>
      <c r="Q31" s="333" t="e">
        <f>+'Plan de Acción'!#REF!</f>
        <v>#REF!</v>
      </c>
      <c r="R31" s="333"/>
      <c r="S31" s="189" t="e">
        <f>'Plan de Acción'!#REF!</f>
        <v>#REF!</v>
      </c>
      <c r="T31" s="336" t="e">
        <f>'Plan de Acción'!#REF!</f>
        <v>#REF!</v>
      </c>
      <c r="U31" s="336"/>
      <c r="V31" s="189" t="e">
        <f>'Plan de Acción'!#REF!</f>
        <v>#REF!</v>
      </c>
      <c r="W31" s="189" t="e">
        <f>'Plan de Acción'!#REF!</f>
        <v>#REF!</v>
      </c>
      <c r="X31" s="334" t="e">
        <f>'Plan de Acción'!#REF!</f>
        <v>#REF!</v>
      </c>
      <c r="Y31" s="334"/>
      <c r="Z31" s="334"/>
      <c r="AA31" s="334"/>
      <c r="AB31" s="334"/>
      <c r="AC31" s="334"/>
      <c r="AD31" s="334"/>
      <c r="AE31" s="172"/>
    </row>
    <row r="32" spans="2:40" s="140" customFormat="1" ht="60" customHeight="1" x14ac:dyDescent="0.25">
      <c r="B32" s="171"/>
      <c r="C32" s="333" t="e">
        <f>'Plan de Acción'!#REF!</f>
        <v>#REF!</v>
      </c>
      <c r="D32" s="333"/>
      <c r="E32" s="333"/>
      <c r="F32" s="334" t="e">
        <f>'Plan de Acción'!#REF!</f>
        <v>#REF!</v>
      </c>
      <c r="G32" s="334"/>
      <c r="H32" s="334"/>
      <c r="I32" s="334"/>
      <c r="J32" s="334"/>
      <c r="K32" s="334"/>
      <c r="L32" s="334"/>
      <c r="M32" s="335" t="e">
        <f>+'Plan de Acción'!#REF!</f>
        <v>#REF!</v>
      </c>
      <c r="N32" s="335"/>
      <c r="O32" s="335"/>
      <c r="P32" s="189" t="e">
        <f>+'Plan de Acción'!#REF!</f>
        <v>#REF!</v>
      </c>
      <c r="Q32" s="333" t="e">
        <f>+'Plan de Acción'!#REF!</f>
        <v>#REF!</v>
      </c>
      <c r="R32" s="333"/>
      <c r="S32" s="189" t="e">
        <f>'Plan de Acción'!#REF!</f>
        <v>#REF!</v>
      </c>
      <c r="T32" s="336" t="e">
        <f>'Plan de Acción'!#REF!</f>
        <v>#REF!</v>
      </c>
      <c r="U32" s="336"/>
      <c r="V32" s="189" t="e">
        <f>'Plan de Acción'!#REF!</f>
        <v>#REF!</v>
      </c>
      <c r="W32" s="189" t="e">
        <f>'Plan de Acción'!#REF!</f>
        <v>#REF!</v>
      </c>
      <c r="X32" s="334" t="e">
        <f>'Plan de Acción'!#REF!</f>
        <v>#REF!</v>
      </c>
      <c r="Y32" s="334"/>
      <c r="Z32" s="334"/>
      <c r="AA32" s="334"/>
      <c r="AB32" s="334"/>
      <c r="AC32" s="334"/>
      <c r="AD32" s="334"/>
      <c r="AE32" s="172"/>
    </row>
    <row r="33" spans="2:31" s="140" customFormat="1" ht="60" customHeight="1" x14ac:dyDescent="0.25">
      <c r="B33" s="171"/>
      <c r="C33" s="333" t="e">
        <f>'Plan de Acción'!#REF!</f>
        <v>#REF!</v>
      </c>
      <c r="D33" s="333"/>
      <c r="E33" s="333"/>
      <c r="F33" s="334" t="e">
        <f>'Plan de Acción'!#REF!</f>
        <v>#REF!</v>
      </c>
      <c r="G33" s="334"/>
      <c r="H33" s="334"/>
      <c r="I33" s="334"/>
      <c r="J33" s="334"/>
      <c r="K33" s="334"/>
      <c r="L33" s="334"/>
      <c r="M33" s="335" t="e">
        <f>+'Plan de Acción'!#REF!</f>
        <v>#REF!</v>
      </c>
      <c r="N33" s="335"/>
      <c r="O33" s="335"/>
      <c r="P33" s="189" t="e">
        <f>+'Plan de Acción'!#REF!</f>
        <v>#REF!</v>
      </c>
      <c r="Q33" s="333" t="e">
        <f>+'Plan de Acción'!#REF!</f>
        <v>#REF!</v>
      </c>
      <c r="R33" s="333"/>
      <c r="S33" s="189" t="e">
        <f>'Plan de Acción'!#REF!</f>
        <v>#REF!</v>
      </c>
      <c r="T33" s="336" t="e">
        <f>'Plan de Acción'!#REF!</f>
        <v>#REF!</v>
      </c>
      <c r="U33" s="336"/>
      <c r="V33" s="189" t="e">
        <f>'Plan de Acción'!#REF!</f>
        <v>#REF!</v>
      </c>
      <c r="W33" s="189" t="e">
        <f>'Plan de Acción'!#REF!</f>
        <v>#REF!</v>
      </c>
      <c r="X33" s="334" t="e">
        <f>'Plan de Acción'!#REF!</f>
        <v>#REF!</v>
      </c>
      <c r="Y33" s="334"/>
      <c r="Z33" s="334"/>
      <c r="AA33" s="334"/>
      <c r="AB33" s="334"/>
      <c r="AC33" s="334"/>
      <c r="AD33" s="334"/>
      <c r="AE33" s="172"/>
    </row>
    <row r="34" spans="2:31" s="140" customFormat="1" ht="60" customHeight="1" x14ac:dyDescent="0.25">
      <c r="B34" s="171"/>
      <c r="C34" s="333" t="e">
        <f>'Plan de Acción'!#REF!</f>
        <v>#REF!</v>
      </c>
      <c r="D34" s="333"/>
      <c r="E34" s="333"/>
      <c r="F34" s="334" t="e">
        <f>'Plan de Acción'!#REF!</f>
        <v>#REF!</v>
      </c>
      <c r="G34" s="334"/>
      <c r="H34" s="334"/>
      <c r="I34" s="334"/>
      <c r="J34" s="334"/>
      <c r="K34" s="334"/>
      <c r="L34" s="334"/>
      <c r="M34" s="335" t="e">
        <f>+'Plan de Acción'!#REF!</f>
        <v>#REF!</v>
      </c>
      <c r="N34" s="335"/>
      <c r="O34" s="335"/>
      <c r="P34" s="189" t="e">
        <f>+'Plan de Acción'!#REF!</f>
        <v>#REF!</v>
      </c>
      <c r="Q34" s="333" t="e">
        <f>+'Plan de Acción'!#REF!</f>
        <v>#REF!</v>
      </c>
      <c r="R34" s="333"/>
      <c r="S34" s="189" t="e">
        <f>'Plan de Acción'!#REF!</f>
        <v>#REF!</v>
      </c>
      <c r="T34" s="336" t="e">
        <f>'Plan de Acción'!#REF!</f>
        <v>#REF!</v>
      </c>
      <c r="U34" s="336"/>
      <c r="V34" s="189" t="e">
        <f>'Plan de Acción'!#REF!</f>
        <v>#REF!</v>
      </c>
      <c r="W34" s="189" t="e">
        <f>'Plan de Acción'!#REF!</f>
        <v>#REF!</v>
      </c>
      <c r="X34" s="334" t="e">
        <f>'Plan de Acción'!#REF!</f>
        <v>#REF!</v>
      </c>
      <c r="Y34" s="334"/>
      <c r="Z34" s="334"/>
      <c r="AA34" s="334"/>
      <c r="AB34" s="334"/>
      <c r="AC34" s="334"/>
      <c r="AD34" s="334"/>
      <c r="AE34" s="172"/>
    </row>
    <row r="35" spans="2:31" s="140" customFormat="1" ht="60" customHeight="1" x14ac:dyDescent="0.25">
      <c r="B35" s="171"/>
      <c r="C35" s="333" t="e">
        <f>'Plan de Acción'!#REF!</f>
        <v>#REF!</v>
      </c>
      <c r="D35" s="333"/>
      <c r="E35" s="333"/>
      <c r="F35" s="334" t="str">
        <f>'Plan de Acción'!L19</f>
        <v xml:space="preserve">Diseño  e implementación de talleres sobre estrategias de aprendizaje en el aula dirigido a docentes de la Institución </v>
      </c>
      <c r="G35" s="334"/>
      <c r="H35" s="334"/>
      <c r="I35" s="334"/>
      <c r="J35" s="334"/>
      <c r="K35" s="334"/>
      <c r="L35" s="334"/>
      <c r="M35" s="335" t="e">
        <f>+'Plan de Acción'!#REF!</f>
        <v>#REF!</v>
      </c>
      <c r="N35" s="335"/>
      <c r="O35" s="335"/>
      <c r="P35" s="189" t="e">
        <f>+'Plan de Acción'!#REF!</f>
        <v>#REF!</v>
      </c>
      <c r="Q35" s="333" t="e">
        <f>+'Plan de Acción'!#REF!</f>
        <v>#REF!</v>
      </c>
      <c r="R35" s="333"/>
      <c r="S35" s="189" t="e">
        <f>'Plan de Acción'!#REF!</f>
        <v>#REF!</v>
      </c>
      <c r="T35" s="336" t="e">
        <f>'Plan de Acción'!#REF!</f>
        <v>#REF!</v>
      </c>
      <c r="U35" s="336"/>
      <c r="V35" s="189" t="e">
        <f>'Plan de Acción'!#REF!</f>
        <v>#REF!</v>
      </c>
      <c r="W35" s="189" t="e">
        <f>'Plan de Acción'!#REF!</f>
        <v>#REF!</v>
      </c>
      <c r="X35" s="334" t="e">
        <f>'Plan de Acción'!#REF!</f>
        <v>#REF!</v>
      </c>
      <c r="Y35" s="334"/>
      <c r="Z35" s="334"/>
      <c r="AA35" s="334"/>
      <c r="AB35" s="334"/>
      <c r="AC35" s="334"/>
      <c r="AD35" s="334"/>
      <c r="AE35" s="172"/>
    </row>
    <row r="36" spans="2:31" s="140" customFormat="1" ht="60" customHeight="1" x14ac:dyDescent="0.25">
      <c r="B36" s="171"/>
      <c r="C36" s="333" t="e">
        <f>'Plan de Acción'!#REF!</f>
        <v>#REF!</v>
      </c>
      <c r="D36" s="333"/>
      <c r="E36" s="333"/>
      <c r="F36" s="334" t="str">
        <f>'Plan de Acción'!L20</f>
        <v>Diseño  de cursos virtuales para docentes través de la Plataforma NEO</v>
      </c>
      <c r="G36" s="334"/>
      <c r="H36" s="334"/>
      <c r="I36" s="334"/>
      <c r="J36" s="334"/>
      <c r="K36" s="334"/>
      <c r="L36" s="334"/>
      <c r="M36" s="335" t="e">
        <f>+'Plan de Acción'!#REF!</f>
        <v>#REF!</v>
      </c>
      <c r="N36" s="335"/>
      <c r="O36" s="335"/>
      <c r="P36" s="189" t="e">
        <f>+'Plan de Acción'!#REF!</f>
        <v>#REF!</v>
      </c>
      <c r="Q36" s="333" t="e">
        <f>+'Plan de Acción'!#REF!</f>
        <v>#REF!</v>
      </c>
      <c r="R36" s="333"/>
      <c r="S36" s="189" t="e">
        <f>'Plan de Acción'!#REF!</f>
        <v>#REF!</v>
      </c>
      <c r="T36" s="336" t="e">
        <f>'Plan de Acción'!#REF!</f>
        <v>#REF!</v>
      </c>
      <c r="U36" s="336"/>
      <c r="V36" s="189" t="e">
        <f>'Plan de Acción'!#REF!</f>
        <v>#REF!</v>
      </c>
      <c r="W36" s="189" t="e">
        <f>'Plan de Acción'!#REF!</f>
        <v>#REF!</v>
      </c>
      <c r="X36" s="334" t="e">
        <f>'Plan de Acción'!#REF!</f>
        <v>#REF!</v>
      </c>
      <c r="Y36" s="334"/>
      <c r="Z36" s="334"/>
      <c r="AA36" s="334"/>
      <c r="AB36" s="334"/>
      <c r="AC36" s="334"/>
      <c r="AD36" s="334"/>
      <c r="AE36" s="172"/>
    </row>
    <row r="37" spans="2:31" s="140" customFormat="1" ht="60" customHeight="1" x14ac:dyDescent="0.25">
      <c r="B37" s="171"/>
      <c r="C37" s="333" t="e">
        <f>'Plan de Acción'!#REF!</f>
        <v>#REF!</v>
      </c>
      <c r="D37" s="333"/>
      <c r="E37" s="333"/>
      <c r="F37" s="334" t="str">
        <f>'Plan de Acción'!L22</f>
        <v xml:space="preserve">Implementar el protocolo para el sistema de vigilancia de resultados de las pruebas Saber-Pro </v>
      </c>
      <c r="G37" s="334"/>
      <c r="H37" s="334"/>
      <c r="I37" s="334"/>
      <c r="J37" s="334"/>
      <c r="K37" s="334"/>
      <c r="L37" s="334"/>
      <c r="M37" s="335" t="e">
        <f>+'Plan de Acción'!#REF!</f>
        <v>#REF!</v>
      </c>
      <c r="N37" s="335"/>
      <c r="O37" s="335"/>
      <c r="P37" s="189" t="e">
        <f>+'Plan de Acción'!#REF!</f>
        <v>#REF!</v>
      </c>
      <c r="Q37" s="333" t="e">
        <f>+'Plan de Acción'!#REF!</f>
        <v>#REF!</v>
      </c>
      <c r="R37" s="333"/>
      <c r="S37" s="189" t="e">
        <f>'Plan de Acción'!#REF!</f>
        <v>#REF!</v>
      </c>
      <c r="T37" s="336" t="e">
        <f>'Plan de Acción'!#REF!</f>
        <v>#REF!</v>
      </c>
      <c r="U37" s="336"/>
      <c r="V37" s="189" t="e">
        <f>'Plan de Acción'!#REF!</f>
        <v>#REF!</v>
      </c>
      <c r="W37" s="189" t="e">
        <f>'Plan de Acción'!#REF!</f>
        <v>#REF!</v>
      </c>
      <c r="X37" s="334" t="e">
        <f>'Plan de Acción'!#REF!</f>
        <v>#REF!</v>
      </c>
      <c r="Y37" s="334"/>
      <c r="Z37" s="334"/>
      <c r="AA37" s="334"/>
      <c r="AB37" s="334"/>
      <c r="AC37" s="334"/>
      <c r="AD37" s="334"/>
      <c r="AE37" s="172"/>
    </row>
    <row r="38" spans="2:31" s="140" customFormat="1" ht="60" customHeight="1" x14ac:dyDescent="0.25">
      <c r="B38" s="171"/>
      <c r="C38" s="333" t="e">
        <f>'Plan de Acción'!#REF!</f>
        <v>#REF!</v>
      </c>
      <c r="D38" s="333"/>
      <c r="E38" s="333"/>
      <c r="F38" s="334" t="str">
        <f>'Plan de Acción'!L23</f>
        <v xml:space="preserve">Diseñar una propuesta para un sistema de comparación de las pruebas Saber 11 - Saber Pro </v>
      </c>
      <c r="G38" s="334"/>
      <c r="H38" s="334"/>
      <c r="I38" s="334"/>
      <c r="J38" s="334"/>
      <c r="K38" s="334"/>
      <c r="L38" s="334"/>
      <c r="M38" s="335" t="e">
        <f>+'Plan de Acción'!#REF!</f>
        <v>#REF!</v>
      </c>
      <c r="N38" s="335"/>
      <c r="O38" s="335"/>
      <c r="P38" s="189" t="e">
        <f>+'Plan de Acción'!#REF!</f>
        <v>#REF!</v>
      </c>
      <c r="Q38" s="333" t="e">
        <f>+'Plan de Acción'!#REF!</f>
        <v>#REF!</v>
      </c>
      <c r="R38" s="333"/>
      <c r="S38" s="189" t="e">
        <f>'Plan de Acción'!#REF!</f>
        <v>#REF!</v>
      </c>
      <c r="T38" s="336" t="e">
        <f>'Plan de Acción'!#REF!</f>
        <v>#REF!</v>
      </c>
      <c r="U38" s="336"/>
      <c r="V38" s="189" t="e">
        <f>'Plan de Acción'!#REF!</f>
        <v>#REF!</v>
      </c>
      <c r="W38" s="189" t="e">
        <f>'Plan de Acción'!#REF!</f>
        <v>#REF!</v>
      </c>
      <c r="X38" s="334" t="e">
        <f>'Plan de Acción'!#REF!</f>
        <v>#REF!</v>
      </c>
      <c r="Y38" s="334"/>
      <c r="Z38" s="334"/>
      <c r="AA38" s="334"/>
      <c r="AB38" s="334"/>
      <c r="AC38" s="334"/>
      <c r="AD38" s="334"/>
      <c r="AE38" s="172"/>
    </row>
    <row r="39" spans="2:31" s="140" customFormat="1" ht="60" customHeight="1" x14ac:dyDescent="0.25">
      <c r="B39" s="171"/>
      <c r="C39" s="333" t="e">
        <f>'Plan de Acción'!#REF!</f>
        <v>#REF!</v>
      </c>
      <c r="D39" s="333"/>
      <c r="E39" s="333"/>
      <c r="F39" s="334" t="str">
        <f>'Plan de Acción'!L24</f>
        <v>Realizar la comparación de las pruebas Saber 11 - Saber Pro de los últimos resultados</v>
      </c>
      <c r="G39" s="334"/>
      <c r="H39" s="334"/>
      <c r="I39" s="334"/>
      <c r="J39" s="334"/>
      <c r="K39" s="334"/>
      <c r="L39" s="334"/>
      <c r="M39" s="335" t="e">
        <f>+'Plan de Acción'!#REF!</f>
        <v>#REF!</v>
      </c>
      <c r="N39" s="335"/>
      <c r="O39" s="335"/>
      <c r="P39" s="189" t="e">
        <f>+'Plan de Acción'!#REF!</f>
        <v>#REF!</v>
      </c>
      <c r="Q39" s="333" t="e">
        <f>+'Plan de Acción'!#REF!</f>
        <v>#REF!</v>
      </c>
      <c r="R39" s="333"/>
      <c r="S39" s="189" t="e">
        <f>'Plan de Acción'!#REF!</f>
        <v>#REF!</v>
      </c>
      <c r="T39" s="336" t="e">
        <f>'Plan de Acción'!#REF!</f>
        <v>#REF!</v>
      </c>
      <c r="U39" s="336"/>
      <c r="V39" s="189" t="e">
        <f>'Plan de Acción'!#REF!</f>
        <v>#REF!</v>
      </c>
      <c r="W39" s="189" t="e">
        <f>'Plan de Acción'!#REF!</f>
        <v>#REF!</v>
      </c>
      <c r="X39" s="334" t="e">
        <f>'Plan de Acción'!#REF!</f>
        <v>#REF!</v>
      </c>
      <c r="Y39" s="334"/>
      <c r="Z39" s="334"/>
      <c r="AA39" s="334"/>
      <c r="AB39" s="334"/>
      <c r="AC39" s="334"/>
      <c r="AD39" s="334"/>
      <c r="AE39" s="172"/>
    </row>
    <row r="40" spans="2:31" s="140" customFormat="1" ht="60" customHeight="1" x14ac:dyDescent="0.25">
      <c r="B40" s="171"/>
      <c r="C40" s="333" t="e">
        <f>'Plan de Acción'!#REF!</f>
        <v>#REF!</v>
      </c>
      <c r="D40" s="333"/>
      <c r="E40" s="333"/>
      <c r="F40" s="334" t="str">
        <f>'Plan de Acción'!L25</f>
        <v>Elaborar un documento que describa las estrategias de Bilingüismo al interior de la institución</v>
      </c>
      <c r="G40" s="334"/>
      <c r="H40" s="334"/>
      <c r="I40" s="334"/>
      <c r="J40" s="334"/>
      <c r="K40" s="334"/>
      <c r="L40" s="334"/>
      <c r="M40" s="335" t="e">
        <f>+'Plan de Acción'!#REF!</f>
        <v>#REF!</v>
      </c>
      <c r="N40" s="335"/>
      <c r="O40" s="335"/>
      <c r="P40" s="189" t="e">
        <f>+'Plan de Acción'!#REF!</f>
        <v>#REF!</v>
      </c>
      <c r="Q40" s="333" t="e">
        <f>+'Plan de Acción'!#REF!</f>
        <v>#REF!</v>
      </c>
      <c r="R40" s="333"/>
      <c r="S40" s="189" t="e">
        <f>'Plan de Acción'!#REF!</f>
        <v>#REF!</v>
      </c>
      <c r="T40" s="336" t="e">
        <f>'Plan de Acción'!#REF!</f>
        <v>#REF!</v>
      </c>
      <c r="U40" s="336"/>
      <c r="V40" s="189" t="e">
        <f>'Plan de Acción'!#REF!</f>
        <v>#REF!</v>
      </c>
      <c r="W40" s="189" t="e">
        <f>'Plan de Acción'!#REF!</f>
        <v>#REF!</v>
      </c>
      <c r="X40" s="334" t="e">
        <f>'Plan de Acción'!#REF!</f>
        <v>#REF!</v>
      </c>
      <c r="Y40" s="334"/>
      <c r="Z40" s="334"/>
      <c r="AA40" s="334"/>
      <c r="AB40" s="334"/>
      <c r="AC40" s="334"/>
      <c r="AD40" s="334"/>
      <c r="AE40" s="172"/>
    </row>
    <row r="41" spans="2:31" s="140" customFormat="1" ht="60" customHeight="1" x14ac:dyDescent="0.25">
      <c r="B41" s="171"/>
      <c r="C41" s="333" t="e">
        <f>'Plan de Acción'!#REF!</f>
        <v>#REF!</v>
      </c>
      <c r="D41" s="333"/>
      <c r="E41" s="333"/>
      <c r="F41" s="334" t="str">
        <f>'Plan de Acción'!L28</f>
        <v>Brindar asesoría( coordinada desde los comites de programas) a los docentes para la implementación de actividades de segunda lengua en las sesiones de clase</v>
      </c>
      <c r="G41" s="334"/>
      <c r="H41" s="334"/>
      <c r="I41" s="334"/>
      <c r="J41" s="334"/>
      <c r="K41" s="334"/>
      <c r="L41" s="334"/>
      <c r="M41" s="335" t="e">
        <f>+'Plan de Acción'!#REF!</f>
        <v>#REF!</v>
      </c>
      <c r="N41" s="335"/>
      <c r="O41" s="335"/>
      <c r="P41" s="189" t="e">
        <f>+'Plan de Acción'!#REF!</f>
        <v>#REF!</v>
      </c>
      <c r="Q41" s="333" t="e">
        <f>+'Plan de Acción'!#REF!</f>
        <v>#REF!</v>
      </c>
      <c r="R41" s="333"/>
      <c r="S41" s="189" t="e">
        <f>'Plan de Acción'!#REF!</f>
        <v>#REF!</v>
      </c>
      <c r="T41" s="336" t="e">
        <f>'Plan de Acción'!#REF!</f>
        <v>#REF!</v>
      </c>
      <c r="U41" s="336"/>
      <c r="V41" s="189" t="e">
        <f>'Plan de Acción'!#REF!</f>
        <v>#REF!</v>
      </c>
      <c r="W41" s="189" t="e">
        <f>'Plan de Acción'!#REF!</f>
        <v>#REF!</v>
      </c>
      <c r="X41" s="334" t="e">
        <f>'Plan de Acción'!#REF!</f>
        <v>#REF!</v>
      </c>
      <c r="Y41" s="334"/>
      <c r="Z41" s="334"/>
      <c r="AA41" s="334"/>
      <c r="AB41" s="334"/>
      <c r="AC41" s="334"/>
      <c r="AD41" s="334"/>
      <c r="AE41" s="172"/>
    </row>
    <row r="42" spans="2:31" s="140" customFormat="1" ht="60" customHeight="1" x14ac:dyDescent="0.25">
      <c r="B42" s="171"/>
      <c r="C42" s="333" t="e">
        <f>'Plan de Acción'!#REF!</f>
        <v>#REF!</v>
      </c>
      <c r="D42" s="333"/>
      <c r="E42" s="333"/>
      <c r="F42" s="334" t="str">
        <f>'Plan de Acción'!L123</f>
        <v>Identificar necesidades de capacitación frente a los resultados de la evaluación del desempeño</v>
      </c>
      <c r="G42" s="334"/>
      <c r="H42" s="334"/>
      <c r="I42" s="334"/>
      <c r="J42" s="334"/>
      <c r="K42" s="334"/>
      <c r="L42" s="334"/>
      <c r="M42" s="335" t="e">
        <f>+'Plan de Acción'!#REF!</f>
        <v>#REF!</v>
      </c>
      <c r="N42" s="335"/>
      <c r="O42" s="335"/>
      <c r="P42" s="189" t="e">
        <f>+'Plan de Acción'!#REF!</f>
        <v>#REF!</v>
      </c>
      <c r="Q42" s="333" t="e">
        <f>+'Plan de Acción'!#REF!</f>
        <v>#REF!</v>
      </c>
      <c r="R42" s="333"/>
      <c r="S42" s="189" t="e">
        <f>'Plan de Acción'!#REF!</f>
        <v>#REF!</v>
      </c>
      <c r="T42" s="336" t="e">
        <f>'Plan de Acción'!#REF!</f>
        <v>#REF!</v>
      </c>
      <c r="U42" s="336"/>
      <c r="V42" s="189" t="e">
        <f>'Plan de Acción'!#REF!</f>
        <v>#REF!</v>
      </c>
      <c r="W42" s="189" t="e">
        <f>'Plan de Acción'!#REF!</f>
        <v>#REF!</v>
      </c>
      <c r="X42" s="334" t="e">
        <f>'Plan de Acción'!#REF!</f>
        <v>#REF!</v>
      </c>
      <c r="Y42" s="334"/>
      <c r="Z42" s="334"/>
      <c r="AA42" s="334"/>
      <c r="AB42" s="334"/>
      <c r="AC42" s="334"/>
      <c r="AD42" s="334"/>
      <c r="AE42" s="172"/>
    </row>
    <row r="43" spans="2:31" s="140" customFormat="1" ht="60" customHeight="1" x14ac:dyDescent="0.25">
      <c r="B43" s="171"/>
      <c r="C43" s="333" t="e">
        <f>'Plan de Acción'!#REF!</f>
        <v>#REF!</v>
      </c>
      <c r="D43" s="333"/>
      <c r="E43" s="333"/>
      <c r="F43" s="334" t="str">
        <f>'Plan de Acción'!L124</f>
        <v>Establecer Diagnostico para la identificación de las necesidades de capacitación.</v>
      </c>
      <c r="G43" s="334"/>
      <c r="H43" s="334"/>
      <c r="I43" s="334"/>
      <c r="J43" s="334"/>
      <c r="K43" s="334"/>
      <c r="L43" s="334"/>
      <c r="M43" s="335" t="e">
        <f>+'Plan de Acción'!#REF!</f>
        <v>#REF!</v>
      </c>
      <c r="N43" s="335"/>
      <c r="O43" s="335"/>
      <c r="P43" s="189" t="e">
        <f>+'Plan de Acción'!#REF!</f>
        <v>#REF!</v>
      </c>
      <c r="Q43" s="333" t="e">
        <f>+'Plan de Acción'!#REF!</f>
        <v>#REF!</v>
      </c>
      <c r="R43" s="333"/>
      <c r="S43" s="189" t="e">
        <f>'Plan de Acción'!#REF!</f>
        <v>#REF!</v>
      </c>
      <c r="T43" s="336" t="e">
        <f>'Plan de Acción'!#REF!</f>
        <v>#REF!</v>
      </c>
      <c r="U43" s="336"/>
      <c r="V43" s="189" t="e">
        <f>'Plan de Acción'!#REF!</f>
        <v>#REF!</v>
      </c>
      <c r="W43" s="189" t="e">
        <f>'Plan de Acción'!#REF!</f>
        <v>#REF!</v>
      </c>
      <c r="X43" s="334" t="e">
        <f>'Plan de Acción'!#REF!</f>
        <v>#REF!</v>
      </c>
      <c r="Y43" s="334"/>
      <c r="Z43" s="334"/>
      <c r="AA43" s="334"/>
      <c r="AB43" s="334"/>
      <c r="AC43" s="334"/>
      <c r="AD43" s="334"/>
      <c r="AE43" s="172"/>
    </row>
    <row r="44" spans="2:31" s="140" customFormat="1" ht="60" customHeight="1" x14ac:dyDescent="0.25">
      <c r="B44" s="171"/>
      <c r="C44" s="333" t="e">
        <f>'Plan de Acción'!#REF!</f>
        <v>#REF!</v>
      </c>
      <c r="D44" s="333"/>
      <c r="E44" s="333"/>
      <c r="F44" s="334" t="str">
        <f>'Plan de Acción'!L125</f>
        <v xml:space="preserve">Diseño, socialización y ejecución  del plan de capacitación. </v>
      </c>
      <c r="G44" s="334"/>
      <c r="H44" s="334"/>
      <c r="I44" s="334"/>
      <c r="J44" s="334"/>
      <c r="K44" s="334"/>
      <c r="L44" s="334"/>
      <c r="M44" s="335" t="e">
        <f>+'Plan de Acción'!#REF!</f>
        <v>#REF!</v>
      </c>
      <c r="N44" s="335"/>
      <c r="O44" s="335"/>
      <c r="P44" s="189" t="e">
        <f>+'Plan de Acción'!#REF!</f>
        <v>#REF!</v>
      </c>
      <c r="Q44" s="333" t="e">
        <f>+'Plan de Acción'!#REF!</f>
        <v>#REF!</v>
      </c>
      <c r="R44" s="333"/>
      <c r="S44" s="189" t="e">
        <f>'Plan de Acción'!#REF!</f>
        <v>#REF!</v>
      </c>
      <c r="T44" s="336" t="e">
        <f>'Plan de Acción'!#REF!</f>
        <v>#REF!</v>
      </c>
      <c r="U44" s="336"/>
      <c r="V44" s="189" t="e">
        <f>'Plan de Acción'!#REF!</f>
        <v>#REF!</v>
      </c>
      <c r="W44" s="189" t="e">
        <f>'Plan de Acción'!#REF!</f>
        <v>#REF!</v>
      </c>
      <c r="X44" s="334" t="e">
        <f>'Plan de Acción'!#REF!</f>
        <v>#REF!</v>
      </c>
      <c r="Y44" s="334"/>
      <c r="Z44" s="334"/>
      <c r="AA44" s="334"/>
      <c r="AB44" s="334"/>
      <c r="AC44" s="334"/>
      <c r="AD44" s="334"/>
      <c r="AE44" s="172"/>
    </row>
    <row r="45" spans="2:31" s="140" customFormat="1" ht="60" customHeight="1" x14ac:dyDescent="0.25">
      <c r="B45" s="171"/>
      <c r="C45" s="333" t="e">
        <f>'Plan de Acción'!#REF!</f>
        <v>#REF!</v>
      </c>
      <c r="D45" s="333"/>
      <c r="E45" s="333"/>
      <c r="F45" s="334" t="str">
        <f>'Plan de Acción'!L126</f>
        <v>Establecer los estímulos e incentivos para el personal Docente y Administrativo dentro del plan de bienestar laboral estímulos e incentivos.</v>
      </c>
      <c r="G45" s="334"/>
      <c r="H45" s="334"/>
      <c r="I45" s="334"/>
      <c r="J45" s="334"/>
      <c r="K45" s="334"/>
      <c r="L45" s="334"/>
      <c r="M45" s="335" t="e">
        <f>+'Plan de Acción'!#REF!</f>
        <v>#REF!</v>
      </c>
      <c r="N45" s="335"/>
      <c r="O45" s="335"/>
      <c r="P45" s="189" t="e">
        <f>+'Plan de Acción'!#REF!</f>
        <v>#REF!</v>
      </c>
      <c r="Q45" s="333" t="e">
        <f>+'Plan de Acción'!#REF!</f>
        <v>#REF!</v>
      </c>
      <c r="R45" s="333"/>
      <c r="S45" s="189" t="e">
        <f>'Plan de Acción'!#REF!</f>
        <v>#REF!</v>
      </c>
      <c r="T45" s="336" t="e">
        <f>'Plan de Acción'!#REF!</f>
        <v>#REF!</v>
      </c>
      <c r="U45" s="336"/>
      <c r="V45" s="189" t="e">
        <f>'Plan de Acción'!#REF!</f>
        <v>#REF!</v>
      </c>
      <c r="W45" s="189" t="e">
        <f>'Plan de Acción'!#REF!</f>
        <v>#REF!</v>
      </c>
      <c r="X45" s="334" t="e">
        <f>'Plan de Acción'!#REF!</f>
        <v>#REF!</v>
      </c>
      <c r="Y45" s="334"/>
      <c r="Z45" s="334"/>
      <c r="AA45" s="334"/>
      <c r="AB45" s="334"/>
      <c r="AC45" s="334"/>
      <c r="AD45" s="334"/>
      <c r="AE45" s="172"/>
    </row>
    <row r="46" spans="2:31" s="140" customFormat="1" ht="60" customHeight="1" x14ac:dyDescent="0.25">
      <c r="B46" s="171"/>
      <c r="C46" s="333" t="e">
        <f>'Plan de Acción'!#REF!</f>
        <v>#REF!</v>
      </c>
      <c r="D46" s="333"/>
      <c r="E46" s="333"/>
      <c r="F46" s="334" t="str">
        <f>'Plan de Acción'!L127</f>
        <v>Evaluación e identificación de las necesidades de bienestar laboral</v>
      </c>
      <c r="G46" s="334"/>
      <c r="H46" s="334"/>
      <c r="I46" s="334"/>
      <c r="J46" s="334"/>
      <c r="K46" s="334"/>
      <c r="L46" s="334"/>
      <c r="M46" s="335" t="e">
        <f>+'Plan de Acción'!#REF!</f>
        <v>#REF!</v>
      </c>
      <c r="N46" s="335"/>
      <c r="O46" s="335"/>
      <c r="P46" s="189" t="e">
        <f>+'Plan de Acción'!#REF!</f>
        <v>#REF!</v>
      </c>
      <c r="Q46" s="333" t="e">
        <f>+'Plan de Acción'!#REF!</f>
        <v>#REF!</v>
      </c>
      <c r="R46" s="333"/>
      <c r="S46" s="189" t="e">
        <f>'Plan de Acción'!#REF!</f>
        <v>#REF!</v>
      </c>
      <c r="T46" s="336" t="e">
        <f>'Plan de Acción'!#REF!</f>
        <v>#REF!</v>
      </c>
      <c r="U46" s="336"/>
      <c r="V46" s="189" t="e">
        <f>'Plan de Acción'!#REF!</f>
        <v>#REF!</v>
      </c>
      <c r="W46" s="189" t="e">
        <f>'Plan de Acción'!#REF!</f>
        <v>#REF!</v>
      </c>
      <c r="X46" s="334" t="e">
        <f>'Plan de Acción'!#REF!</f>
        <v>#REF!</v>
      </c>
      <c r="Y46" s="334"/>
      <c r="Z46" s="334"/>
      <c r="AA46" s="334"/>
      <c r="AB46" s="334"/>
      <c r="AC46" s="334"/>
      <c r="AD46" s="334"/>
      <c r="AE46" s="172"/>
    </row>
    <row r="47" spans="2:31" s="140" customFormat="1" ht="60" customHeight="1" x14ac:dyDescent="0.25">
      <c r="B47" s="171"/>
      <c r="C47" s="333" t="e">
        <f>'Plan de Acción'!#REF!</f>
        <v>#REF!</v>
      </c>
      <c r="D47" s="333"/>
      <c r="E47" s="333"/>
      <c r="F47" s="334" t="str">
        <f>'Plan de Acción'!L128</f>
        <v>Establecer, ejecutar y socializar  plan de bienestar laboral estímulos e incentivos</v>
      </c>
      <c r="G47" s="334"/>
      <c r="H47" s="334"/>
      <c r="I47" s="334"/>
      <c r="J47" s="334"/>
      <c r="K47" s="334"/>
      <c r="L47" s="334"/>
      <c r="M47" s="335" t="e">
        <f>+'Plan de Acción'!#REF!</f>
        <v>#REF!</v>
      </c>
      <c r="N47" s="335"/>
      <c r="O47" s="335"/>
      <c r="P47" s="189" t="e">
        <f>+'Plan de Acción'!#REF!</f>
        <v>#REF!</v>
      </c>
      <c r="Q47" s="333" t="e">
        <f>+'Plan de Acción'!#REF!</f>
        <v>#REF!</v>
      </c>
      <c r="R47" s="333"/>
      <c r="S47" s="189" t="e">
        <f>'Plan de Acción'!#REF!</f>
        <v>#REF!</v>
      </c>
      <c r="T47" s="336" t="e">
        <f>'Plan de Acción'!#REF!</f>
        <v>#REF!</v>
      </c>
      <c r="U47" s="336"/>
      <c r="V47" s="189" t="e">
        <f>'Plan de Acción'!#REF!</f>
        <v>#REF!</v>
      </c>
      <c r="W47" s="189" t="e">
        <f>'Plan de Acción'!#REF!</f>
        <v>#REF!</v>
      </c>
      <c r="X47" s="334" t="e">
        <f>'Plan de Acción'!#REF!</f>
        <v>#REF!</v>
      </c>
      <c r="Y47" s="334"/>
      <c r="Z47" s="334"/>
      <c r="AA47" s="334"/>
      <c r="AB47" s="334"/>
      <c r="AC47" s="334"/>
      <c r="AD47" s="334"/>
      <c r="AE47" s="172"/>
    </row>
    <row r="48" spans="2:31" s="140" customFormat="1" ht="60" customHeight="1" x14ac:dyDescent="0.25">
      <c r="B48" s="171"/>
      <c r="C48" s="333" t="e">
        <f>'Plan de Acción'!#REF!</f>
        <v>#REF!</v>
      </c>
      <c r="D48" s="333"/>
      <c r="E48" s="333"/>
      <c r="F48" s="334" t="str">
        <f>'Plan de Acción'!L78</f>
        <v xml:space="preserve">Tramite de apoyos de formación posgradual (especialización, maestría y doctorado) docentes ocasionales. </v>
      </c>
      <c r="G48" s="334"/>
      <c r="H48" s="334"/>
      <c r="I48" s="334"/>
      <c r="J48" s="334"/>
      <c r="K48" s="334"/>
      <c r="L48" s="334"/>
      <c r="M48" s="335" t="e">
        <f>+'Plan de Acción'!#REF!</f>
        <v>#REF!</v>
      </c>
      <c r="N48" s="335"/>
      <c r="O48" s="335"/>
      <c r="P48" s="189" t="e">
        <f>+'Plan de Acción'!#REF!</f>
        <v>#REF!</v>
      </c>
      <c r="Q48" s="333" t="e">
        <f>+'Plan de Acción'!#REF!</f>
        <v>#REF!</v>
      </c>
      <c r="R48" s="333"/>
      <c r="S48" s="189" t="e">
        <f>'Plan de Acción'!#REF!</f>
        <v>#REF!</v>
      </c>
      <c r="T48" s="336" t="e">
        <f>'Plan de Acción'!#REF!</f>
        <v>#REF!</v>
      </c>
      <c r="U48" s="336"/>
      <c r="V48" s="189" t="e">
        <f>'Plan de Acción'!#REF!</f>
        <v>#REF!</v>
      </c>
      <c r="W48" s="189" t="e">
        <f>'Plan de Acción'!#REF!</f>
        <v>#REF!</v>
      </c>
      <c r="X48" s="334" t="e">
        <f>'Plan de Acción'!#REF!</f>
        <v>#REF!</v>
      </c>
      <c r="Y48" s="334"/>
      <c r="Z48" s="334"/>
      <c r="AA48" s="334"/>
      <c r="AB48" s="334"/>
      <c r="AC48" s="334"/>
      <c r="AD48" s="334"/>
      <c r="AE48" s="172"/>
    </row>
    <row r="49" spans="2:31" s="140" customFormat="1" ht="60" customHeight="1" x14ac:dyDescent="0.25">
      <c r="B49" s="171"/>
      <c r="C49" s="333" t="e">
        <f>'Plan de Acción'!#REF!</f>
        <v>#REF!</v>
      </c>
      <c r="D49" s="333"/>
      <c r="E49" s="333"/>
      <c r="F49" s="334" t="str">
        <f>'Plan de Acción'!L79</f>
        <v xml:space="preserve">Tramite de apoyos de participación en eventos académicos de docentes ocasionales y hora catedra </v>
      </c>
      <c r="G49" s="334"/>
      <c r="H49" s="334"/>
      <c r="I49" s="334"/>
      <c r="J49" s="334"/>
      <c r="K49" s="334"/>
      <c r="L49" s="334"/>
      <c r="M49" s="335" t="e">
        <f>+'Plan de Acción'!#REF!</f>
        <v>#REF!</v>
      </c>
      <c r="N49" s="335"/>
      <c r="O49" s="335"/>
      <c r="P49" s="189" t="e">
        <f>+'Plan de Acción'!#REF!</f>
        <v>#REF!</v>
      </c>
      <c r="Q49" s="333" t="e">
        <f>+'Plan de Acción'!#REF!</f>
        <v>#REF!</v>
      </c>
      <c r="R49" s="333"/>
      <c r="S49" s="189" t="e">
        <f>'Plan de Acción'!#REF!</f>
        <v>#REF!</v>
      </c>
      <c r="T49" s="336" t="e">
        <f>'Plan de Acción'!#REF!</f>
        <v>#REF!</v>
      </c>
      <c r="U49" s="336"/>
      <c r="V49" s="189" t="e">
        <f>'Plan de Acción'!#REF!</f>
        <v>#REF!</v>
      </c>
      <c r="W49" s="189" t="e">
        <f>'Plan de Acción'!#REF!</f>
        <v>#REF!</v>
      </c>
      <c r="X49" s="334" t="e">
        <f>'Plan de Acción'!#REF!</f>
        <v>#REF!</v>
      </c>
      <c r="Y49" s="334"/>
      <c r="Z49" s="334"/>
      <c r="AA49" s="334"/>
      <c r="AB49" s="334"/>
      <c r="AC49" s="334"/>
      <c r="AD49" s="334"/>
      <c r="AE49" s="172"/>
    </row>
    <row r="50" spans="2:31" s="140" customFormat="1" ht="60" customHeight="1" x14ac:dyDescent="0.25">
      <c r="B50" s="171"/>
      <c r="C50" s="333" t="e">
        <f>'Plan de Acción'!#REF!</f>
        <v>#REF!</v>
      </c>
      <c r="D50" s="333"/>
      <c r="E50" s="333"/>
      <c r="F50" s="334" t="str">
        <f>'Plan de Acción'!L80</f>
        <v>Diseñar un plan de capacitación de acuerdo con los objetivos institucionales</v>
      </c>
      <c r="G50" s="334"/>
      <c r="H50" s="334"/>
      <c r="I50" s="334"/>
      <c r="J50" s="334"/>
      <c r="K50" s="334"/>
      <c r="L50" s="334"/>
      <c r="M50" s="335" t="e">
        <f>+'Plan de Acción'!#REF!</f>
        <v>#REF!</v>
      </c>
      <c r="N50" s="335"/>
      <c r="O50" s="335"/>
      <c r="P50" s="189" t="e">
        <f>+'Plan de Acción'!#REF!</f>
        <v>#REF!</v>
      </c>
      <c r="Q50" s="333" t="e">
        <f>+'Plan de Acción'!#REF!</f>
        <v>#REF!</v>
      </c>
      <c r="R50" s="333"/>
      <c r="S50" s="189" t="e">
        <f>'Plan de Acción'!#REF!</f>
        <v>#REF!</v>
      </c>
      <c r="T50" s="336" t="e">
        <f>'Plan de Acción'!#REF!</f>
        <v>#REF!</v>
      </c>
      <c r="U50" s="336"/>
      <c r="V50" s="189" t="e">
        <f>'Plan de Acción'!#REF!</f>
        <v>#REF!</v>
      </c>
      <c r="W50" s="189" t="e">
        <f>'Plan de Acción'!#REF!</f>
        <v>#REF!</v>
      </c>
      <c r="X50" s="334" t="e">
        <f>'Plan de Acción'!#REF!</f>
        <v>#REF!</v>
      </c>
      <c r="Y50" s="334"/>
      <c r="Z50" s="334"/>
      <c r="AA50" s="334"/>
      <c r="AB50" s="334"/>
      <c r="AC50" s="334"/>
      <c r="AD50" s="334"/>
      <c r="AE50" s="172"/>
    </row>
    <row r="51" spans="2:31" s="140" customFormat="1" ht="60" customHeight="1" x14ac:dyDescent="0.25">
      <c r="B51" s="171"/>
      <c r="C51" s="333" t="e">
        <f>'Plan de Acción'!#REF!</f>
        <v>#REF!</v>
      </c>
      <c r="D51" s="333"/>
      <c r="E51" s="333"/>
      <c r="F51" s="334" t="str">
        <f>'Plan de Acción'!L81</f>
        <v>Actualización de docentes ocasionales y hora catedra</v>
      </c>
      <c r="G51" s="334"/>
      <c r="H51" s="334"/>
      <c r="I51" s="334"/>
      <c r="J51" s="334"/>
      <c r="K51" s="334"/>
      <c r="L51" s="334"/>
      <c r="M51" s="335" t="e">
        <f>+'Plan de Acción'!#REF!</f>
        <v>#REF!</v>
      </c>
      <c r="N51" s="335"/>
      <c r="O51" s="335"/>
      <c r="P51" s="189" t="e">
        <f>+'Plan de Acción'!#REF!</f>
        <v>#REF!</v>
      </c>
      <c r="Q51" s="333" t="e">
        <f>+'Plan de Acción'!#REF!</f>
        <v>#REF!</v>
      </c>
      <c r="R51" s="333"/>
      <c r="S51" s="189" t="e">
        <f>'Plan de Acción'!#REF!</f>
        <v>#REF!</v>
      </c>
      <c r="T51" s="336" t="e">
        <f>'Plan de Acción'!#REF!</f>
        <v>#REF!</v>
      </c>
      <c r="U51" s="336"/>
      <c r="V51" s="189" t="e">
        <f>'Plan de Acción'!#REF!</f>
        <v>#REF!</v>
      </c>
      <c r="W51" s="189" t="e">
        <f>'Plan de Acción'!#REF!</f>
        <v>#REF!</v>
      </c>
      <c r="X51" s="334" t="e">
        <f>'Plan de Acción'!#REF!</f>
        <v>#REF!</v>
      </c>
      <c r="Y51" s="334"/>
      <c r="Z51" s="334"/>
      <c r="AA51" s="334"/>
      <c r="AB51" s="334"/>
      <c r="AC51" s="334"/>
      <c r="AD51" s="334"/>
      <c r="AE51" s="172"/>
    </row>
    <row r="52" spans="2:31" s="140" customFormat="1" ht="60" customHeight="1" x14ac:dyDescent="0.25">
      <c r="B52" s="171"/>
      <c r="C52" s="333" t="e">
        <f>'Plan de Acción'!#REF!</f>
        <v>#REF!</v>
      </c>
      <c r="D52" s="333"/>
      <c r="E52" s="333"/>
      <c r="F52" s="334" t="str">
        <f>'Plan de Acción'!L29</f>
        <v>Oferta del programa Especial de Pedagogía para profesionales no licenciados en 2017</v>
      </c>
      <c r="G52" s="334"/>
      <c r="H52" s="334"/>
      <c r="I52" s="334"/>
      <c r="J52" s="334"/>
      <c r="K52" s="334"/>
      <c r="L52" s="334"/>
      <c r="M52" s="335" t="e">
        <f>+'Plan de Acción'!#REF!</f>
        <v>#REF!</v>
      </c>
      <c r="N52" s="335"/>
      <c r="O52" s="335"/>
      <c r="P52" s="189" t="e">
        <f>+'Plan de Acción'!#REF!</f>
        <v>#REF!</v>
      </c>
      <c r="Q52" s="333" t="e">
        <f>+'Plan de Acción'!#REF!</f>
        <v>#REF!</v>
      </c>
      <c r="R52" s="333"/>
      <c r="S52" s="189" t="e">
        <f>'Plan de Acción'!#REF!</f>
        <v>#REF!</v>
      </c>
      <c r="T52" s="336" t="e">
        <f>'Plan de Acción'!#REF!</f>
        <v>#REF!</v>
      </c>
      <c r="U52" s="336"/>
      <c r="V52" s="189" t="e">
        <f>'Plan de Acción'!#REF!</f>
        <v>#REF!</v>
      </c>
      <c r="W52" s="189" t="e">
        <f>'Plan de Acción'!#REF!</f>
        <v>#REF!</v>
      </c>
      <c r="X52" s="334" t="e">
        <f>'Plan de Acción'!#REF!</f>
        <v>#REF!</v>
      </c>
      <c r="Y52" s="334"/>
      <c r="Z52" s="334"/>
      <c r="AA52" s="334"/>
      <c r="AB52" s="334"/>
      <c r="AC52" s="334"/>
      <c r="AD52" s="334"/>
      <c r="AE52" s="172"/>
    </row>
    <row r="53" spans="2:31" s="140" customFormat="1" ht="60" customHeight="1" x14ac:dyDescent="0.25">
      <c r="B53" s="171"/>
      <c r="C53" s="333" t="e">
        <f>'Plan de Acción'!#REF!</f>
        <v>#REF!</v>
      </c>
      <c r="D53" s="333"/>
      <c r="E53" s="333"/>
      <c r="F53" s="334" t="str">
        <f>'Plan de Acción'!L82</f>
        <v>Oferta Diplomado en Docencia Universitaria</v>
      </c>
      <c r="G53" s="334"/>
      <c r="H53" s="334"/>
      <c r="I53" s="334"/>
      <c r="J53" s="334"/>
      <c r="K53" s="334"/>
      <c r="L53" s="334"/>
      <c r="M53" s="335" t="e">
        <f>+'Plan de Acción'!#REF!</f>
        <v>#REF!</v>
      </c>
      <c r="N53" s="335"/>
      <c r="O53" s="335"/>
      <c r="P53" s="189" t="e">
        <f>+'Plan de Acción'!#REF!</f>
        <v>#REF!</v>
      </c>
      <c r="Q53" s="333" t="e">
        <f>+'Plan de Acción'!#REF!</f>
        <v>#REF!</v>
      </c>
      <c r="R53" s="333"/>
      <c r="S53" s="189" t="e">
        <f>'Plan de Acción'!#REF!</f>
        <v>#REF!</v>
      </c>
      <c r="T53" s="336" t="e">
        <f>'Plan de Acción'!#REF!</f>
        <v>#REF!</v>
      </c>
      <c r="U53" s="336"/>
      <c r="V53" s="189" t="e">
        <f>'Plan de Acción'!#REF!</f>
        <v>#REF!</v>
      </c>
      <c r="W53" s="189" t="e">
        <f>'Plan de Acción'!#REF!</f>
        <v>#REF!</v>
      </c>
      <c r="X53" s="334" t="e">
        <f>'Plan de Acción'!#REF!</f>
        <v>#REF!</v>
      </c>
      <c r="Y53" s="334"/>
      <c r="Z53" s="334"/>
      <c r="AA53" s="334"/>
      <c r="AB53" s="334"/>
      <c r="AC53" s="334"/>
      <c r="AD53" s="334"/>
      <c r="AE53" s="172"/>
    </row>
    <row r="54" spans="2:31" s="140" customFormat="1" ht="60" customHeight="1" x14ac:dyDescent="0.25">
      <c r="B54" s="171"/>
      <c r="C54" s="333" t="e">
        <f>'Plan de Acción'!#REF!</f>
        <v>#REF!</v>
      </c>
      <c r="D54" s="333"/>
      <c r="E54" s="333"/>
      <c r="F54" s="334" t="e">
        <f>'Plan de Acción'!#REF!</f>
        <v>#REF!</v>
      </c>
      <c r="G54" s="334"/>
      <c r="H54" s="334"/>
      <c r="I54" s="334"/>
      <c r="J54" s="334"/>
      <c r="K54" s="334"/>
      <c r="L54" s="334"/>
      <c r="M54" s="335" t="e">
        <f>+'Plan de Acción'!#REF!</f>
        <v>#REF!</v>
      </c>
      <c r="N54" s="335"/>
      <c r="O54" s="335"/>
      <c r="P54" s="189" t="e">
        <f>+'Plan de Acción'!#REF!</f>
        <v>#REF!</v>
      </c>
      <c r="Q54" s="333" t="e">
        <f>+'Plan de Acción'!#REF!</f>
        <v>#REF!</v>
      </c>
      <c r="R54" s="333"/>
      <c r="S54" s="189" t="e">
        <f>'Plan de Acción'!#REF!</f>
        <v>#REF!</v>
      </c>
      <c r="T54" s="336" t="e">
        <f>'Plan de Acción'!#REF!</f>
        <v>#REF!</v>
      </c>
      <c r="U54" s="336"/>
      <c r="V54" s="189" t="e">
        <f>'Plan de Acción'!#REF!</f>
        <v>#REF!</v>
      </c>
      <c r="W54" s="189" t="e">
        <f>'Plan de Acción'!#REF!</f>
        <v>#REF!</v>
      </c>
      <c r="X54" s="334" t="e">
        <f>'Plan de Acción'!#REF!</f>
        <v>#REF!</v>
      </c>
      <c r="Y54" s="334"/>
      <c r="Z54" s="334"/>
      <c r="AA54" s="334"/>
      <c r="AB54" s="334"/>
      <c r="AC54" s="334"/>
      <c r="AD54" s="334"/>
      <c r="AE54" s="172"/>
    </row>
    <row r="55" spans="2:31" s="140" customFormat="1" ht="60" customHeight="1" x14ac:dyDescent="0.25">
      <c r="B55" s="171"/>
      <c r="C55" s="333" t="e">
        <f>'Plan de Acción'!#REF!</f>
        <v>#REF!</v>
      </c>
      <c r="D55" s="333"/>
      <c r="E55" s="333"/>
      <c r="F55" s="334" t="e">
        <f>'Plan de Acción'!#REF!</f>
        <v>#REF!</v>
      </c>
      <c r="G55" s="334"/>
      <c r="H55" s="334"/>
      <c r="I55" s="334"/>
      <c r="J55" s="334"/>
      <c r="K55" s="334"/>
      <c r="L55" s="334"/>
      <c r="M55" s="335" t="e">
        <f>+'Plan de Acción'!#REF!</f>
        <v>#REF!</v>
      </c>
      <c r="N55" s="335"/>
      <c r="O55" s="335"/>
      <c r="P55" s="189" t="e">
        <f>+'Plan de Acción'!#REF!</f>
        <v>#REF!</v>
      </c>
      <c r="Q55" s="333" t="e">
        <f>+'Plan de Acción'!#REF!</f>
        <v>#REF!</v>
      </c>
      <c r="R55" s="333"/>
      <c r="S55" s="189" t="e">
        <f>'Plan de Acción'!#REF!</f>
        <v>#REF!</v>
      </c>
      <c r="T55" s="336" t="e">
        <f>'Plan de Acción'!#REF!</f>
        <v>#REF!</v>
      </c>
      <c r="U55" s="336"/>
      <c r="V55" s="189" t="e">
        <f>'Plan de Acción'!#REF!</f>
        <v>#REF!</v>
      </c>
      <c r="W55" s="189" t="e">
        <f>'Plan de Acción'!#REF!</f>
        <v>#REF!</v>
      </c>
      <c r="X55" s="334" t="e">
        <f>'Plan de Acción'!#REF!</f>
        <v>#REF!</v>
      </c>
      <c r="Y55" s="334"/>
      <c r="Z55" s="334"/>
      <c r="AA55" s="334"/>
      <c r="AB55" s="334"/>
      <c r="AC55" s="334"/>
      <c r="AD55" s="334"/>
      <c r="AE55" s="172"/>
    </row>
    <row r="56" spans="2:31" s="140" customFormat="1" ht="60" customHeight="1" x14ac:dyDescent="0.25">
      <c r="B56" s="171"/>
      <c r="C56" s="333" t="e">
        <f>'Plan de Acción'!#REF!</f>
        <v>#REF!</v>
      </c>
      <c r="D56" s="333"/>
      <c r="E56" s="333"/>
      <c r="F56" s="334" t="str">
        <f>'Plan de Acción'!L85</f>
        <v xml:space="preserve">Realizar los ajustes sugeridos al documento de lineamientos curriculares tendientes a su aprobación </v>
      </c>
      <c r="G56" s="334"/>
      <c r="H56" s="334"/>
      <c r="I56" s="334"/>
      <c r="J56" s="334"/>
      <c r="K56" s="334"/>
      <c r="L56" s="334"/>
      <c r="M56" s="335" t="e">
        <f>+'Plan de Acción'!#REF!</f>
        <v>#REF!</v>
      </c>
      <c r="N56" s="335"/>
      <c r="O56" s="335"/>
      <c r="P56" s="189" t="e">
        <f>+'Plan de Acción'!#REF!</f>
        <v>#REF!</v>
      </c>
      <c r="Q56" s="333" t="e">
        <f>+'Plan de Acción'!#REF!</f>
        <v>#REF!</v>
      </c>
      <c r="R56" s="333"/>
      <c r="S56" s="189" t="e">
        <f>'Plan de Acción'!#REF!</f>
        <v>#REF!</v>
      </c>
      <c r="T56" s="336" t="e">
        <f>'Plan de Acción'!#REF!</f>
        <v>#REF!</v>
      </c>
      <c r="U56" s="336"/>
      <c r="V56" s="189" t="e">
        <f>'Plan de Acción'!#REF!</f>
        <v>#REF!</v>
      </c>
      <c r="W56" s="189" t="e">
        <f>'Plan de Acción'!#REF!</f>
        <v>#REF!</v>
      </c>
      <c r="X56" s="334" t="e">
        <f>'Plan de Acción'!#REF!</f>
        <v>#REF!</v>
      </c>
      <c r="Y56" s="334"/>
      <c r="Z56" s="334"/>
      <c r="AA56" s="334"/>
      <c r="AB56" s="334"/>
      <c r="AC56" s="334"/>
      <c r="AD56" s="334"/>
      <c r="AE56" s="172"/>
    </row>
    <row r="57" spans="2:31" s="140" customFormat="1" ht="60" customHeight="1" x14ac:dyDescent="0.25">
      <c r="B57" s="171"/>
      <c r="C57" s="333" t="e">
        <f>'Plan de Acción'!#REF!</f>
        <v>#REF!</v>
      </c>
      <c r="D57" s="333"/>
      <c r="E57" s="333"/>
      <c r="F57" s="334" t="str">
        <f>'Plan de Acción'!L87</f>
        <v>Gestionar actividades de formación y capacitación dirigidas a los docentes en aspectos relacionados con ambientes virtuales de aprendizaje</v>
      </c>
      <c r="G57" s="334"/>
      <c r="H57" s="334"/>
      <c r="I57" s="334"/>
      <c r="J57" s="334"/>
      <c r="K57" s="334"/>
      <c r="L57" s="334"/>
      <c r="M57" s="335" t="e">
        <f>+'Plan de Acción'!#REF!</f>
        <v>#REF!</v>
      </c>
      <c r="N57" s="335"/>
      <c r="O57" s="335"/>
      <c r="P57" s="189" t="e">
        <f>+'Plan de Acción'!#REF!</f>
        <v>#REF!</v>
      </c>
      <c r="Q57" s="333" t="e">
        <f>+'Plan de Acción'!#REF!</f>
        <v>#REF!</v>
      </c>
      <c r="R57" s="333"/>
      <c r="S57" s="189" t="e">
        <f>'Plan de Acción'!#REF!</f>
        <v>#REF!</v>
      </c>
      <c r="T57" s="336" t="e">
        <f>'Plan de Acción'!#REF!</f>
        <v>#REF!</v>
      </c>
      <c r="U57" s="336"/>
      <c r="V57" s="189" t="e">
        <f>'Plan de Acción'!#REF!</f>
        <v>#REF!</v>
      </c>
      <c r="W57" s="189" t="e">
        <f>'Plan de Acción'!#REF!</f>
        <v>#REF!</v>
      </c>
      <c r="X57" s="334" t="e">
        <f>'Plan de Acción'!#REF!</f>
        <v>#REF!</v>
      </c>
      <c r="Y57" s="334"/>
      <c r="Z57" s="334"/>
      <c r="AA57" s="334"/>
      <c r="AB57" s="334"/>
      <c r="AC57" s="334"/>
      <c r="AD57" s="334"/>
      <c r="AE57" s="172"/>
    </row>
    <row r="58" spans="2:31" s="140" customFormat="1" ht="60" customHeight="1" x14ac:dyDescent="0.25">
      <c r="B58" s="171"/>
      <c r="C58" s="333" t="e">
        <f>'Plan de Acción'!#REF!</f>
        <v>#REF!</v>
      </c>
      <c r="D58" s="333"/>
      <c r="E58" s="333"/>
      <c r="F58" s="334" t="str">
        <f>'Plan de Acción'!L88</f>
        <v xml:space="preserve">Crear un curso virtual en modalidad de prueba piloto dirigido a los estudiantes de la institución </v>
      </c>
      <c r="G58" s="334"/>
      <c r="H58" s="334"/>
      <c r="I58" s="334"/>
      <c r="J58" s="334"/>
      <c r="K58" s="334"/>
      <c r="L58" s="334"/>
      <c r="M58" s="335" t="e">
        <f>+'Plan de Acción'!#REF!</f>
        <v>#REF!</v>
      </c>
      <c r="N58" s="335"/>
      <c r="O58" s="335"/>
      <c r="P58" s="189" t="e">
        <f>+'Plan de Acción'!#REF!</f>
        <v>#REF!</v>
      </c>
      <c r="Q58" s="333" t="e">
        <f>+'Plan de Acción'!#REF!</f>
        <v>#REF!</v>
      </c>
      <c r="R58" s="333"/>
      <c r="S58" s="189" t="e">
        <f>'Plan de Acción'!#REF!</f>
        <v>#REF!</v>
      </c>
      <c r="T58" s="336" t="e">
        <f>'Plan de Acción'!#REF!</f>
        <v>#REF!</v>
      </c>
      <c r="U58" s="336"/>
      <c r="V58" s="189" t="e">
        <f>'Plan de Acción'!#REF!</f>
        <v>#REF!</v>
      </c>
      <c r="W58" s="189" t="e">
        <f>'Plan de Acción'!#REF!</f>
        <v>#REF!</v>
      </c>
      <c r="X58" s="334" t="e">
        <f>'Plan de Acción'!#REF!</f>
        <v>#REF!</v>
      </c>
      <c r="Y58" s="334"/>
      <c r="Z58" s="334"/>
      <c r="AA58" s="334"/>
      <c r="AB58" s="334"/>
      <c r="AC58" s="334"/>
      <c r="AD58" s="334"/>
      <c r="AE58" s="172"/>
    </row>
    <row r="59" spans="2:31" s="140" customFormat="1" ht="60" customHeight="1" x14ac:dyDescent="0.25">
      <c r="B59" s="171"/>
      <c r="C59" s="333" t="e">
        <f>'Plan de Acción'!#REF!</f>
        <v>#REF!</v>
      </c>
      <c r="D59" s="333"/>
      <c r="E59" s="333"/>
      <c r="F59" s="334" t="str">
        <f>'Plan de Acción'!L30</f>
        <v>Diseñar y publicar boletines informativos en inglés a través de las modalidades informativas digitales de la institución</v>
      </c>
      <c r="G59" s="334"/>
      <c r="H59" s="334"/>
      <c r="I59" s="334"/>
      <c r="J59" s="334"/>
      <c r="K59" s="334"/>
      <c r="L59" s="334"/>
      <c r="M59" s="335" t="e">
        <f>+'Plan de Acción'!#REF!</f>
        <v>#REF!</v>
      </c>
      <c r="N59" s="335"/>
      <c r="O59" s="335"/>
      <c r="P59" s="189" t="e">
        <f>+'Plan de Acción'!#REF!</f>
        <v>#REF!</v>
      </c>
      <c r="Q59" s="333" t="e">
        <f>+'Plan de Acción'!#REF!</f>
        <v>#REF!</v>
      </c>
      <c r="R59" s="333"/>
      <c r="S59" s="189" t="e">
        <f>'Plan de Acción'!#REF!</f>
        <v>#REF!</v>
      </c>
      <c r="T59" s="336" t="e">
        <f>'Plan de Acción'!#REF!</f>
        <v>#REF!</v>
      </c>
      <c r="U59" s="336"/>
      <c r="V59" s="189" t="e">
        <f>'Plan de Acción'!#REF!</f>
        <v>#REF!</v>
      </c>
      <c r="W59" s="189" t="e">
        <f>'Plan de Acción'!#REF!</f>
        <v>#REF!</v>
      </c>
      <c r="X59" s="334" t="e">
        <f>'Plan de Acción'!#REF!</f>
        <v>#REF!</v>
      </c>
      <c r="Y59" s="334"/>
      <c r="Z59" s="334"/>
      <c r="AA59" s="334"/>
      <c r="AB59" s="334"/>
      <c r="AC59" s="334"/>
      <c r="AD59" s="334"/>
      <c r="AE59" s="172"/>
    </row>
    <row r="60" spans="2:31" s="140" customFormat="1" ht="60" customHeight="1" x14ac:dyDescent="0.25">
      <c r="B60" s="171"/>
      <c r="C60" s="333" t="e">
        <f>'Plan de Acción'!#REF!</f>
        <v>#REF!</v>
      </c>
      <c r="D60" s="333"/>
      <c r="E60" s="333"/>
      <c r="F60" s="334" t="str">
        <f>'Plan de Acción'!L95</f>
        <v>Asignación de aulas a cada uno de  los programas académicos.</v>
      </c>
      <c r="G60" s="334"/>
      <c r="H60" s="334"/>
      <c r="I60" s="334"/>
      <c r="J60" s="334"/>
      <c r="K60" s="334"/>
      <c r="L60" s="334"/>
      <c r="M60" s="335" t="e">
        <f>+'Plan de Acción'!#REF!</f>
        <v>#REF!</v>
      </c>
      <c r="N60" s="335"/>
      <c r="O60" s="335"/>
      <c r="P60" s="189" t="e">
        <f>+'Plan de Acción'!#REF!</f>
        <v>#REF!</v>
      </c>
      <c r="Q60" s="333" t="e">
        <f>+'Plan de Acción'!#REF!</f>
        <v>#REF!</v>
      </c>
      <c r="R60" s="333"/>
      <c r="S60" s="189" t="e">
        <f>'Plan de Acción'!#REF!</f>
        <v>#REF!</v>
      </c>
      <c r="T60" s="336" t="e">
        <f>'Plan de Acción'!#REF!</f>
        <v>#REF!</v>
      </c>
      <c r="U60" s="336"/>
      <c r="V60" s="189" t="e">
        <f>'Plan de Acción'!#REF!</f>
        <v>#REF!</v>
      </c>
      <c r="W60" s="189" t="e">
        <f>'Plan de Acción'!#REF!</f>
        <v>#REF!</v>
      </c>
      <c r="X60" s="334" t="e">
        <f>'Plan de Acción'!#REF!</f>
        <v>#REF!</v>
      </c>
      <c r="Y60" s="334"/>
      <c r="Z60" s="334"/>
      <c r="AA60" s="334"/>
      <c r="AB60" s="334"/>
      <c r="AC60" s="334"/>
      <c r="AD60" s="334"/>
      <c r="AE60" s="172"/>
    </row>
    <row r="61" spans="2:31" s="140" customFormat="1" ht="60" customHeight="1" x14ac:dyDescent="0.25">
      <c r="B61" s="171"/>
      <c r="C61" s="333" t="e">
        <f>'Plan de Acción'!#REF!</f>
        <v>#REF!</v>
      </c>
      <c r="D61" s="333"/>
      <c r="E61" s="333"/>
      <c r="F61" s="334" t="str">
        <f>'Plan de Acción'!L96</f>
        <v>Asignación de espacios para actividades extracurriculares de los diferentes estamentos de la Institución</v>
      </c>
      <c r="G61" s="334"/>
      <c r="H61" s="334"/>
      <c r="I61" s="334"/>
      <c r="J61" s="334"/>
      <c r="K61" s="334"/>
      <c r="L61" s="334"/>
      <c r="M61" s="335" t="e">
        <f>+'Plan de Acción'!#REF!</f>
        <v>#REF!</v>
      </c>
      <c r="N61" s="335"/>
      <c r="O61" s="335"/>
      <c r="P61" s="189" t="e">
        <f>+'Plan de Acción'!#REF!</f>
        <v>#REF!</v>
      </c>
      <c r="Q61" s="333" t="e">
        <f>+'Plan de Acción'!#REF!</f>
        <v>#REF!</v>
      </c>
      <c r="R61" s="333"/>
      <c r="S61" s="189" t="e">
        <f>'Plan de Acción'!#REF!</f>
        <v>#REF!</v>
      </c>
      <c r="T61" s="336" t="e">
        <f>'Plan de Acción'!#REF!</f>
        <v>#REF!</v>
      </c>
      <c r="U61" s="336"/>
      <c r="V61" s="189" t="e">
        <f>'Plan de Acción'!#REF!</f>
        <v>#REF!</v>
      </c>
      <c r="W61" s="189" t="e">
        <f>'Plan de Acción'!#REF!</f>
        <v>#REF!</v>
      </c>
      <c r="X61" s="334" t="e">
        <f>'Plan de Acción'!#REF!</f>
        <v>#REF!</v>
      </c>
      <c r="Y61" s="334"/>
      <c r="Z61" s="334"/>
      <c r="AA61" s="334"/>
      <c r="AB61" s="334"/>
      <c r="AC61" s="334"/>
      <c r="AD61" s="334"/>
      <c r="AE61" s="172"/>
    </row>
    <row r="62" spans="2:31" s="140" customFormat="1" ht="60" customHeight="1" x14ac:dyDescent="0.25">
      <c r="B62" s="171"/>
      <c r="C62" s="333" t="e">
        <f>'Plan de Acción'!#REF!</f>
        <v>#REF!</v>
      </c>
      <c r="D62" s="333"/>
      <c r="E62" s="333"/>
      <c r="F62" s="334" t="str">
        <f>'Plan de Acción'!L97</f>
        <v>Supervisión en la asistencia de docentes y asignación de aulas</v>
      </c>
      <c r="G62" s="334"/>
      <c r="H62" s="334"/>
      <c r="I62" s="334"/>
      <c r="J62" s="334"/>
      <c r="K62" s="334"/>
      <c r="L62" s="334"/>
      <c r="M62" s="335" t="e">
        <f>+'Plan de Acción'!#REF!</f>
        <v>#REF!</v>
      </c>
      <c r="N62" s="335"/>
      <c r="O62" s="335"/>
      <c r="P62" s="189" t="e">
        <f>+'Plan de Acción'!#REF!</f>
        <v>#REF!</v>
      </c>
      <c r="Q62" s="333" t="e">
        <f>+'Plan de Acción'!#REF!</f>
        <v>#REF!</v>
      </c>
      <c r="R62" s="333"/>
      <c r="S62" s="189" t="e">
        <f>'Plan de Acción'!#REF!</f>
        <v>#REF!</v>
      </c>
      <c r="T62" s="336" t="e">
        <f>'Plan de Acción'!#REF!</f>
        <v>#REF!</v>
      </c>
      <c r="U62" s="336"/>
      <c r="V62" s="189" t="e">
        <f>'Plan de Acción'!#REF!</f>
        <v>#REF!</v>
      </c>
      <c r="W62" s="189" t="e">
        <f>'Plan de Acción'!#REF!</f>
        <v>#REF!</v>
      </c>
      <c r="X62" s="334" t="e">
        <f>'Plan de Acción'!#REF!</f>
        <v>#REF!</v>
      </c>
      <c r="Y62" s="334"/>
      <c r="Z62" s="334"/>
      <c r="AA62" s="334"/>
      <c r="AB62" s="334"/>
      <c r="AC62" s="334"/>
      <c r="AD62" s="334"/>
      <c r="AE62" s="172"/>
    </row>
    <row r="63" spans="2:31" s="140" customFormat="1" ht="60" customHeight="1" x14ac:dyDescent="0.25">
      <c r="B63" s="171"/>
      <c r="C63" s="333" t="e">
        <f>'Plan de Acción'!#REF!</f>
        <v>#REF!</v>
      </c>
      <c r="D63" s="333"/>
      <c r="E63" s="333"/>
      <c r="F63" s="334" t="str">
        <f>'Plan de Acción'!L98</f>
        <v>Reportar trimestralmente al Coordinador de cada programa la inasistencia de los docente</v>
      </c>
      <c r="G63" s="334"/>
      <c r="H63" s="334"/>
      <c r="I63" s="334"/>
      <c r="J63" s="334"/>
      <c r="K63" s="334"/>
      <c r="L63" s="334"/>
      <c r="M63" s="335" t="e">
        <f>+'Plan de Acción'!#REF!</f>
        <v>#REF!</v>
      </c>
      <c r="N63" s="335"/>
      <c r="O63" s="335"/>
      <c r="P63" s="189" t="e">
        <f>+'Plan de Acción'!#REF!</f>
        <v>#REF!</v>
      </c>
      <c r="Q63" s="333" t="e">
        <f>+'Plan de Acción'!#REF!</f>
        <v>#REF!</v>
      </c>
      <c r="R63" s="333"/>
      <c r="S63" s="189" t="e">
        <f>'Plan de Acción'!#REF!</f>
        <v>#REF!</v>
      </c>
      <c r="T63" s="336" t="e">
        <f>'Plan de Acción'!#REF!</f>
        <v>#REF!</v>
      </c>
      <c r="U63" s="336"/>
      <c r="V63" s="189" t="e">
        <f>'Plan de Acción'!#REF!</f>
        <v>#REF!</v>
      </c>
      <c r="W63" s="189" t="e">
        <f>'Plan de Acción'!#REF!</f>
        <v>#REF!</v>
      </c>
      <c r="X63" s="334" t="e">
        <f>'Plan de Acción'!#REF!</f>
        <v>#REF!</v>
      </c>
      <c r="Y63" s="334"/>
      <c r="Z63" s="334"/>
      <c r="AA63" s="334"/>
      <c r="AB63" s="334"/>
      <c r="AC63" s="334"/>
      <c r="AD63" s="334"/>
      <c r="AE63" s="172"/>
    </row>
    <row r="64" spans="2:31" s="140" customFormat="1" ht="60" customHeight="1" x14ac:dyDescent="0.25">
      <c r="B64" s="171"/>
      <c r="C64" s="333" t="e">
        <f>'Plan de Acción'!#REF!</f>
        <v>#REF!</v>
      </c>
      <c r="D64" s="333"/>
      <c r="E64" s="333"/>
      <c r="F64" s="334" t="str">
        <f>'Plan de Acción'!L99</f>
        <v>Realizar el inventario semestral de aulas de la Institución</v>
      </c>
      <c r="G64" s="334"/>
      <c r="H64" s="334"/>
      <c r="I64" s="334"/>
      <c r="J64" s="334"/>
      <c r="K64" s="334"/>
      <c r="L64" s="334"/>
      <c r="M64" s="335" t="e">
        <f>+'Plan de Acción'!#REF!</f>
        <v>#REF!</v>
      </c>
      <c r="N64" s="335"/>
      <c r="O64" s="335"/>
      <c r="P64" s="189" t="e">
        <f>+'Plan de Acción'!#REF!</f>
        <v>#REF!</v>
      </c>
      <c r="Q64" s="333" t="e">
        <f>+'Plan de Acción'!#REF!</f>
        <v>#REF!</v>
      </c>
      <c r="R64" s="333"/>
      <c r="S64" s="189" t="e">
        <f>'Plan de Acción'!#REF!</f>
        <v>#REF!</v>
      </c>
      <c r="T64" s="336" t="e">
        <f>'Plan de Acción'!#REF!</f>
        <v>#REF!</v>
      </c>
      <c r="U64" s="336"/>
      <c r="V64" s="189" t="e">
        <f>'Plan de Acción'!#REF!</f>
        <v>#REF!</v>
      </c>
      <c r="W64" s="189" t="e">
        <f>'Plan de Acción'!#REF!</f>
        <v>#REF!</v>
      </c>
      <c r="X64" s="334" t="e">
        <f>'Plan de Acción'!#REF!</f>
        <v>#REF!</v>
      </c>
      <c r="Y64" s="334"/>
      <c r="Z64" s="334"/>
      <c r="AA64" s="334"/>
      <c r="AB64" s="334"/>
      <c r="AC64" s="334"/>
      <c r="AD64" s="334"/>
      <c r="AE64" s="172"/>
    </row>
    <row r="65" spans="1:31" ht="60" customHeight="1" x14ac:dyDescent="0.2">
      <c r="A65" s="140"/>
      <c r="B65" s="70"/>
      <c r="C65" s="333" t="e">
        <f>'Plan de Acción'!#REF!</f>
        <v>#REF!</v>
      </c>
      <c r="D65" s="333"/>
      <c r="E65" s="333"/>
      <c r="F65" s="334" t="str">
        <f>'Plan de Acción'!L366</f>
        <v>Apoyar la revisión y renovación de los convenios existentes, priorizando aquellos que ofrezcan mayor beneficio a la imagen institucional.</v>
      </c>
      <c r="G65" s="334"/>
      <c r="H65" s="334"/>
      <c r="I65" s="334"/>
      <c r="J65" s="334"/>
      <c r="K65" s="334"/>
      <c r="L65" s="334"/>
      <c r="M65" s="335" t="e">
        <f>+'Plan de Acción'!#REF!</f>
        <v>#REF!</v>
      </c>
      <c r="N65" s="335"/>
      <c r="O65" s="335"/>
      <c r="P65" s="189" t="e">
        <f>+'Plan de Acción'!#REF!</f>
        <v>#REF!</v>
      </c>
      <c r="Q65" s="333" t="e">
        <f>+'Plan de Acción'!#REF!</f>
        <v>#REF!</v>
      </c>
      <c r="R65" s="333"/>
      <c r="S65" s="189" t="e">
        <f>'Plan de Acción'!#REF!</f>
        <v>#REF!</v>
      </c>
      <c r="T65" s="336" t="e">
        <f>'Plan de Acción'!#REF!</f>
        <v>#REF!</v>
      </c>
      <c r="U65" s="336"/>
      <c r="V65" s="189" t="e">
        <f>'Plan de Acción'!#REF!</f>
        <v>#REF!</v>
      </c>
      <c r="W65" s="189" t="e">
        <f>'Plan de Acción'!#REF!</f>
        <v>#REF!</v>
      </c>
      <c r="X65" s="334" t="e">
        <f>'Plan de Acción'!#REF!</f>
        <v>#REF!</v>
      </c>
      <c r="Y65" s="334"/>
      <c r="Z65" s="334"/>
      <c r="AA65" s="334"/>
      <c r="AB65" s="334"/>
      <c r="AC65" s="334"/>
      <c r="AD65" s="334"/>
      <c r="AE65" s="170"/>
    </row>
    <row r="66" spans="1:31" ht="60" customHeight="1" x14ac:dyDescent="0.2">
      <c r="A66" s="140"/>
      <c r="B66" s="70"/>
      <c r="C66" s="333" t="e">
        <f>'Plan de Acción'!#REF!</f>
        <v>#REF!</v>
      </c>
      <c r="D66" s="333"/>
      <c r="E66" s="333"/>
      <c r="F66" s="334" t="str">
        <f>'Plan de Acción'!L367</f>
        <v>Socializar interna y/o externamente, información de los convenios o resultados de los mismos, con el fin de apoyar su fortalecimiento.</v>
      </c>
      <c r="G66" s="334"/>
      <c r="H66" s="334"/>
      <c r="I66" s="334"/>
      <c r="J66" s="334"/>
      <c r="K66" s="334"/>
      <c r="L66" s="334"/>
      <c r="M66" s="335" t="e">
        <f>+'Plan de Acción'!#REF!</f>
        <v>#REF!</v>
      </c>
      <c r="N66" s="335"/>
      <c r="O66" s="335"/>
      <c r="P66" s="189" t="e">
        <f>+'Plan de Acción'!#REF!</f>
        <v>#REF!</v>
      </c>
      <c r="Q66" s="333" t="e">
        <f>+'Plan de Acción'!#REF!</f>
        <v>#REF!</v>
      </c>
      <c r="R66" s="333"/>
      <c r="S66" s="189" t="e">
        <f>'Plan de Acción'!#REF!</f>
        <v>#REF!</v>
      </c>
      <c r="T66" s="336" t="e">
        <f>'Plan de Acción'!#REF!</f>
        <v>#REF!</v>
      </c>
      <c r="U66" s="336"/>
      <c r="V66" s="189" t="e">
        <f>'Plan de Acción'!#REF!</f>
        <v>#REF!</v>
      </c>
      <c r="W66" s="189" t="e">
        <f>'Plan de Acción'!#REF!</f>
        <v>#REF!</v>
      </c>
      <c r="X66" s="334" t="e">
        <f>'Plan de Acción'!#REF!</f>
        <v>#REF!</v>
      </c>
      <c r="Y66" s="334"/>
      <c r="Z66" s="334"/>
      <c r="AA66" s="334"/>
      <c r="AB66" s="334"/>
      <c r="AC66" s="334"/>
      <c r="AD66" s="334"/>
      <c r="AE66" s="170"/>
    </row>
    <row r="67" spans="1:31" ht="60" customHeight="1" x14ac:dyDescent="0.2">
      <c r="A67" s="140"/>
      <c r="B67" s="70"/>
      <c r="C67" s="333" t="e">
        <f>'Plan de Acción'!#REF!</f>
        <v>#REF!</v>
      </c>
      <c r="D67" s="333"/>
      <c r="E67" s="333"/>
      <c r="F67" s="334" t="str">
        <f>'Plan de Acción'!L368</f>
        <v>Definir la información, el formato y el diseño que tendrán las piezas que conformarán y/o oficiarán como Portafolio de Servicios Institucional y gestionar su elaboración.</v>
      </c>
      <c r="G67" s="334"/>
      <c r="H67" s="334"/>
      <c r="I67" s="334"/>
      <c r="J67" s="334"/>
      <c r="K67" s="334"/>
      <c r="L67" s="334"/>
      <c r="M67" s="335" t="e">
        <f>+'Plan de Acción'!#REF!</f>
        <v>#REF!</v>
      </c>
      <c r="N67" s="335"/>
      <c r="O67" s="335"/>
      <c r="P67" s="189" t="e">
        <f>+'Plan de Acción'!#REF!</f>
        <v>#REF!</v>
      </c>
      <c r="Q67" s="333" t="e">
        <f>+'Plan de Acción'!#REF!</f>
        <v>#REF!</v>
      </c>
      <c r="R67" s="333"/>
      <c r="S67" s="189" t="e">
        <f>'Plan de Acción'!#REF!</f>
        <v>#REF!</v>
      </c>
      <c r="T67" s="336" t="e">
        <f>'Plan de Acción'!#REF!</f>
        <v>#REF!</v>
      </c>
      <c r="U67" s="336"/>
      <c r="V67" s="189" t="e">
        <f>'Plan de Acción'!#REF!</f>
        <v>#REF!</v>
      </c>
      <c r="W67" s="189" t="e">
        <f>'Plan de Acción'!#REF!</f>
        <v>#REF!</v>
      </c>
      <c r="X67" s="334" t="e">
        <f>'Plan de Acción'!#REF!</f>
        <v>#REF!</v>
      </c>
      <c r="Y67" s="334"/>
      <c r="Z67" s="334"/>
      <c r="AA67" s="334"/>
      <c r="AB67" s="334"/>
      <c r="AC67" s="334"/>
      <c r="AD67" s="334"/>
      <c r="AE67" s="170"/>
    </row>
    <row r="68" spans="1:31" ht="60" customHeight="1" x14ac:dyDescent="0.2">
      <c r="A68" s="140"/>
      <c r="B68" s="70"/>
      <c r="C68" s="333" t="e">
        <f>'Plan de Acción'!#REF!</f>
        <v>#REF!</v>
      </c>
      <c r="D68" s="333"/>
      <c r="E68" s="333"/>
      <c r="F68" s="334" t="str">
        <f>'Plan de Acción'!L369</f>
        <v>Participar en actividades de promoción de la Oferta Académica Institucional.</v>
      </c>
      <c r="G68" s="334"/>
      <c r="H68" s="334"/>
      <c r="I68" s="334"/>
      <c r="J68" s="334"/>
      <c r="K68" s="334"/>
      <c r="L68" s="334"/>
      <c r="M68" s="335" t="e">
        <f>+'Plan de Acción'!#REF!</f>
        <v>#REF!</v>
      </c>
      <c r="N68" s="335"/>
      <c r="O68" s="335"/>
      <c r="P68" s="189" t="e">
        <f>+'Plan de Acción'!#REF!</f>
        <v>#REF!</v>
      </c>
      <c r="Q68" s="333" t="e">
        <f>+'Plan de Acción'!#REF!</f>
        <v>#REF!</v>
      </c>
      <c r="R68" s="333"/>
      <c r="S68" s="189" t="e">
        <f>'Plan de Acción'!#REF!</f>
        <v>#REF!</v>
      </c>
      <c r="T68" s="336" t="e">
        <f>'Plan de Acción'!#REF!</f>
        <v>#REF!</v>
      </c>
      <c r="U68" s="336"/>
      <c r="V68" s="189" t="e">
        <f>'Plan de Acción'!#REF!</f>
        <v>#REF!</v>
      </c>
      <c r="W68" s="189" t="e">
        <f>'Plan de Acción'!#REF!</f>
        <v>#REF!</v>
      </c>
      <c r="X68" s="334" t="e">
        <f>'Plan de Acción'!#REF!</f>
        <v>#REF!</v>
      </c>
      <c r="Y68" s="334"/>
      <c r="Z68" s="334"/>
      <c r="AA68" s="334"/>
      <c r="AB68" s="334"/>
      <c r="AC68" s="334"/>
      <c r="AD68" s="334"/>
      <c r="AE68" s="170"/>
    </row>
    <row r="69" spans="1:31" ht="60" customHeight="1" x14ac:dyDescent="0.2">
      <c r="A69" s="140"/>
      <c r="B69" s="70"/>
      <c r="C69" s="333" t="e">
        <f>'Plan de Acción'!#REF!</f>
        <v>#REF!</v>
      </c>
      <c r="D69" s="333"/>
      <c r="E69" s="333"/>
      <c r="F69" s="362" t="str">
        <f>'Plan de Acción'!L370</f>
        <v>Apoyar la socialización de las actividades realizadas por otras áreas, como parte del proceso de la virtualización de la oferta institucional.</v>
      </c>
      <c r="G69" s="362"/>
      <c r="H69" s="362"/>
      <c r="I69" s="362"/>
      <c r="J69" s="362"/>
      <c r="K69" s="362"/>
      <c r="L69" s="362"/>
      <c r="M69" s="335" t="e">
        <f>+'Plan de Acción'!#REF!</f>
        <v>#REF!</v>
      </c>
      <c r="N69" s="335"/>
      <c r="O69" s="335"/>
      <c r="P69" s="189" t="e">
        <f>+'Plan de Acción'!#REF!</f>
        <v>#REF!</v>
      </c>
      <c r="Q69" s="333" t="e">
        <f>+'Plan de Acción'!#REF!</f>
        <v>#REF!</v>
      </c>
      <c r="R69" s="333"/>
      <c r="S69" s="189" t="e">
        <f>'Plan de Acción'!#REF!</f>
        <v>#REF!</v>
      </c>
      <c r="T69" s="336" t="e">
        <f>'Plan de Acción'!#REF!</f>
        <v>#REF!</v>
      </c>
      <c r="U69" s="336"/>
      <c r="V69" s="189" t="e">
        <f>'Plan de Acción'!#REF!</f>
        <v>#REF!</v>
      </c>
      <c r="W69" s="189" t="e">
        <f>'Plan de Acción'!#REF!</f>
        <v>#REF!</v>
      </c>
      <c r="X69" s="334" t="e">
        <f>'Plan de Acción'!#REF!</f>
        <v>#REF!</v>
      </c>
      <c r="Y69" s="334"/>
      <c r="Z69" s="334"/>
      <c r="AA69" s="334"/>
      <c r="AB69" s="334"/>
      <c r="AC69" s="334"/>
      <c r="AD69" s="334"/>
      <c r="AE69" s="170"/>
    </row>
    <row r="70" spans="1:31" ht="60" customHeight="1" x14ac:dyDescent="0.2">
      <c r="A70" s="140"/>
      <c r="B70" s="70"/>
      <c r="C70" s="333" t="e">
        <f>'Plan de Acción'!#REF!</f>
        <v>#REF!</v>
      </c>
      <c r="D70" s="333"/>
      <c r="E70" s="333"/>
      <c r="F70" s="334" t="str">
        <f>'Plan de Acción'!L371</f>
        <v xml:space="preserve">Mantener o Proponer, e implementar estrategias de Comunicación Informativa. </v>
      </c>
      <c r="G70" s="334"/>
      <c r="H70" s="334"/>
      <c r="I70" s="334"/>
      <c r="J70" s="334"/>
      <c r="K70" s="334"/>
      <c r="L70" s="334"/>
      <c r="M70" s="335" t="e">
        <f>+'Plan de Acción'!#REF!</f>
        <v>#REF!</v>
      </c>
      <c r="N70" s="335"/>
      <c r="O70" s="335"/>
      <c r="P70" s="189" t="e">
        <f>+'Plan de Acción'!#REF!</f>
        <v>#REF!</v>
      </c>
      <c r="Q70" s="333" t="e">
        <f>+'Plan de Acción'!#REF!</f>
        <v>#REF!</v>
      </c>
      <c r="R70" s="333"/>
      <c r="S70" s="189" t="e">
        <f>'Plan de Acción'!#REF!</f>
        <v>#REF!</v>
      </c>
      <c r="T70" s="336" t="e">
        <f>'Plan de Acción'!#REF!</f>
        <v>#REF!</v>
      </c>
      <c r="U70" s="336"/>
      <c r="V70" s="189" t="e">
        <f>'Plan de Acción'!#REF!</f>
        <v>#REF!</v>
      </c>
      <c r="W70" s="189" t="e">
        <f>'Plan de Acción'!#REF!</f>
        <v>#REF!</v>
      </c>
      <c r="X70" s="334" t="e">
        <f>'Plan de Acción'!#REF!</f>
        <v>#REF!</v>
      </c>
      <c r="Y70" s="334"/>
      <c r="Z70" s="334"/>
      <c r="AA70" s="334"/>
      <c r="AB70" s="334"/>
      <c r="AC70" s="334"/>
      <c r="AD70" s="334"/>
      <c r="AE70" s="170"/>
    </row>
    <row r="71" spans="1:31" ht="60" customHeight="1" x14ac:dyDescent="0.2">
      <c r="A71" s="140"/>
      <c r="B71" s="70"/>
      <c r="C71" s="333" t="e">
        <f>'Plan de Acción'!#REF!</f>
        <v>#REF!</v>
      </c>
      <c r="D71" s="333"/>
      <c r="E71" s="333"/>
      <c r="F71" s="334" t="str">
        <f>'Plan de Acción'!L372</f>
        <v>Mantener o Proponer, e implementar estrategias de Comunicación Organizacional.</v>
      </c>
      <c r="G71" s="334"/>
      <c r="H71" s="334"/>
      <c r="I71" s="334"/>
      <c r="J71" s="334"/>
      <c r="K71" s="334"/>
      <c r="L71" s="334"/>
      <c r="M71" s="335" t="e">
        <f>+'Plan de Acción'!#REF!</f>
        <v>#REF!</v>
      </c>
      <c r="N71" s="335"/>
      <c r="O71" s="335"/>
      <c r="P71" s="189" t="e">
        <f>+'Plan de Acción'!#REF!</f>
        <v>#REF!</v>
      </c>
      <c r="Q71" s="333" t="e">
        <f>+'Plan de Acción'!#REF!</f>
        <v>#REF!</v>
      </c>
      <c r="R71" s="333"/>
      <c r="S71" s="189" t="e">
        <f>'Plan de Acción'!#REF!</f>
        <v>#REF!</v>
      </c>
      <c r="T71" s="336" t="e">
        <f>'Plan de Acción'!#REF!</f>
        <v>#REF!</v>
      </c>
      <c r="U71" s="336"/>
      <c r="V71" s="189" t="e">
        <f>'Plan de Acción'!#REF!</f>
        <v>#REF!</v>
      </c>
      <c r="W71" s="189" t="e">
        <f>'Plan de Acción'!#REF!</f>
        <v>#REF!</v>
      </c>
      <c r="X71" s="334" t="e">
        <f>'Plan de Acción'!#REF!</f>
        <v>#REF!</v>
      </c>
      <c r="Y71" s="334"/>
      <c r="Z71" s="334"/>
      <c r="AA71" s="334"/>
      <c r="AB71" s="334"/>
      <c r="AC71" s="334"/>
      <c r="AD71" s="334"/>
      <c r="AE71" s="170"/>
    </row>
    <row r="72" spans="1:31" ht="60" customHeight="1" x14ac:dyDescent="0.2">
      <c r="A72" s="140"/>
      <c r="B72" s="70"/>
      <c r="C72" s="333" t="e">
        <f>'Plan de Acción'!#REF!</f>
        <v>#REF!</v>
      </c>
      <c r="D72" s="333"/>
      <c r="E72" s="333"/>
      <c r="F72" s="334" t="str">
        <f>'Plan de Acción'!L373</f>
        <v>Diseñar e implementar para medios internos o externos una estrategia de información sobre el proceso de acreditación de alta calidad.</v>
      </c>
      <c r="G72" s="334"/>
      <c r="H72" s="334"/>
      <c r="I72" s="334"/>
      <c r="J72" s="334"/>
      <c r="K72" s="334"/>
      <c r="L72" s="334"/>
      <c r="M72" s="335" t="e">
        <f>+'Plan de Acción'!#REF!</f>
        <v>#REF!</v>
      </c>
      <c r="N72" s="335"/>
      <c r="O72" s="335"/>
      <c r="P72" s="189" t="e">
        <f>+'Plan de Acción'!#REF!</f>
        <v>#REF!</v>
      </c>
      <c r="Q72" s="333" t="e">
        <f>+'Plan de Acción'!#REF!</f>
        <v>#REF!</v>
      </c>
      <c r="R72" s="333"/>
      <c r="S72" s="189" t="e">
        <f>'Plan de Acción'!#REF!</f>
        <v>#REF!</v>
      </c>
      <c r="T72" s="336" t="e">
        <f>'Plan de Acción'!#REF!</f>
        <v>#REF!</v>
      </c>
      <c r="U72" s="336"/>
      <c r="V72" s="189" t="e">
        <f>'Plan de Acción'!#REF!</f>
        <v>#REF!</v>
      </c>
      <c r="W72" s="189" t="e">
        <f>'Plan de Acción'!#REF!</f>
        <v>#REF!</v>
      </c>
      <c r="X72" s="334" t="e">
        <f>'Plan de Acción'!#REF!</f>
        <v>#REF!</v>
      </c>
      <c r="Y72" s="334"/>
      <c r="Z72" s="334"/>
      <c r="AA72" s="334"/>
      <c r="AB72" s="334"/>
      <c r="AC72" s="334"/>
      <c r="AD72" s="334"/>
      <c r="AE72" s="170"/>
    </row>
    <row r="73" spans="1:31" ht="60" customHeight="1" x14ac:dyDescent="0.2">
      <c r="A73" s="140"/>
      <c r="B73" s="70"/>
      <c r="C73" s="333" t="e">
        <f>'Plan de Acción'!#REF!</f>
        <v>#REF!</v>
      </c>
      <c r="D73" s="333"/>
      <c r="E73" s="333"/>
      <c r="F73" s="334" t="str">
        <f>'Plan de Acción'!L374</f>
        <v>Fortalecer el Portal Institucional en términos de tráfico y usabilidad.</v>
      </c>
      <c r="G73" s="334"/>
      <c r="H73" s="334"/>
      <c r="I73" s="334"/>
      <c r="J73" s="334"/>
      <c r="K73" s="334"/>
      <c r="L73" s="334"/>
      <c r="M73" s="335" t="e">
        <f>+'Plan de Acción'!#REF!</f>
        <v>#REF!</v>
      </c>
      <c r="N73" s="335"/>
      <c r="O73" s="335"/>
      <c r="P73" s="189" t="e">
        <f>+'Plan de Acción'!#REF!</f>
        <v>#REF!</v>
      </c>
      <c r="Q73" s="333" t="e">
        <f>+'Plan de Acción'!#REF!</f>
        <v>#REF!</v>
      </c>
      <c r="R73" s="333"/>
      <c r="S73" s="189" t="e">
        <f>'Plan de Acción'!#REF!</f>
        <v>#REF!</v>
      </c>
      <c r="T73" s="336" t="e">
        <f>'Plan de Acción'!#REF!</f>
        <v>#REF!</v>
      </c>
      <c r="U73" s="336"/>
      <c r="V73" s="189" t="e">
        <f>'Plan de Acción'!#REF!</f>
        <v>#REF!</v>
      </c>
      <c r="W73" s="189" t="e">
        <f>'Plan de Acción'!#REF!</f>
        <v>#REF!</v>
      </c>
      <c r="X73" s="334" t="e">
        <f>'Plan de Acción'!#REF!</f>
        <v>#REF!</v>
      </c>
      <c r="Y73" s="334"/>
      <c r="Z73" s="334"/>
      <c r="AA73" s="334"/>
      <c r="AB73" s="334"/>
      <c r="AC73" s="334"/>
      <c r="AD73" s="334"/>
      <c r="AE73" s="170"/>
    </row>
    <row r="74" spans="1:31" ht="60" customHeight="1" x14ac:dyDescent="0.2">
      <c r="A74" s="140"/>
      <c r="B74" s="70"/>
      <c r="C74" s="333" t="e">
        <f>'Plan de Acción'!#REF!</f>
        <v>#REF!</v>
      </c>
      <c r="D74" s="333"/>
      <c r="E74" s="333"/>
      <c r="F74" s="334" t="str">
        <f>'Plan de Acción'!L375</f>
        <v>Fortalecer la generación de contenidos en Redes Sociales (Youtube, Facebook, Twitter e Instagram).</v>
      </c>
      <c r="G74" s="334"/>
      <c r="H74" s="334"/>
      <c r="I74" s="334"/>
      <c r="J74" s="334"/>
      <c r="K74" s="334"/>
      <c r="L74" s="334"/>
      <c r="M74" s="335" t="e">
        <f>+'Plan de Acción'!#REF!</f>
        <v>#REF!</v>
      </c>
      <c r="N74" s="335"/>
      <c r="O74" s="335"/>
      <c r="P74" s="189" t="e">
        <f>+'Plan de Acción'!#REF!</f>
        <v>#REF!</v>
      </c>
      <c r="Q74" s="333" t="e">
        <f>+'Plan de Acción'!#REF!</f>
        <v>#REF!</v>
      </c>
      <c r="R74" s="333"/>
      <c r="S74" s="189" t="e">
        <f>'Plan de Acción'!#REF!</f>
        <v>#REF!</v>
      </c>
      <c r="T74" s="336" t="e">
        <f>'Plan de Acción'!#REF!</f>
        <v>#REF!</v>
      </c>
      <c r="U74" s="336"/>
      <c r="V74" s="189" t="e">
        <f>'Plan de Acción'!#REF!</f>
        <v>#REF!</v>
      </c>
      <c r="W74" s="189" t="e">
        <f>'Plan de Acción'!#REF!</f>
        <v>#REF!</v>
      </c>
      <c r="X74" s="334" t="e">
        <f>'Plan de Acción'!#REF!</f>
        <v>#REF!</v>
      </c>
      <c r="Y74" s="334"/>
      <c r="Z74" s="334"/>
      <c r="AA74" s="334"/>
      <c r="AB74" s="334"/>
      <c r="AC74" s="334"/>
      <c r="AD74" s="334"/>
      <c r="AE74" s="170"/>
    </row>
    <row r="75" spans="1:31" ht="60" customHeight="1" x14ac:dyDescent="0.2">
      <c r="A75" s="140"/>
      <c r="B75" s="70"/>
      <c r="C75" s="333" t="e">
        <f>'Plan de Acción'!#REF!</f>
        <v>#REF!</v>
      </c>
      <c r="D75" s="333"/>
      <c r="E75" s="333"/>
      <c r="F75" s="334" t="str">
        <f>'Plan de Acción'!L376</f>
        <v xml:space="preserve">Actualización periódica de la información pública obligatoria contenida en el Portal Web. </v>
      </c>
      <c r="G75" s="334"/>
      <c r="H75" s="334"/>
      <c r="I75" s="334"/>
      <c r="J75" s="334"/>
      <c r="K75" s="334"/>
      <c r="L75" s="334"/>
      <c r="M75" s="335" t="e">
        <f>+'Plan de Acción'!#REF!</f>
        <v>#REF!</v>
      </c>
      <c r="N75" s="335"/>
      <c r="O75" s="335"/>
      <c r="P75" s="189" t="e">
        <f>+'Plan de Acción'!#REF!</f>
        <v>#REF!</v>
      </c>
      <c r="Q75" s="333" t="e">
        <f>+'Plan de Acción'!#REF!</f>
        <v>#REF!</v>
      </c>
      <c r="R75" s="333"/>
      <c r="S75" s="189" t="e">
        <f>'Plan de Acción'!#REF!</f>
        <v>#REF!</v>
      </c>
      <c r="T75" s="336" t="e">
        <f>'Plan de Acción'!#REF!</f>
        <v>#REF!</v>
      </c>
      <c r="U75" s="336"/>
      <c r="V75" s="189" t="e">
        <f>'Plan de Acción'!#REF!</f>
        <v>#REF!</v>
      </c>
      <c r="W75" s="189" t="e">
        <f>'Plan de Acción'!#REF!</f>
        <v>#REF!</v>
      </c>
      <c r="X75" s="334" t="e">
        <f>'Plan de Acción'!#REF!</f>
        <v>#REF!</v>
      </c>
      <c r="Y75" s="334"/>
      <c r="Z75" s="334"/>
      <c r="AA75" s="334"/>
      <c r="AB75" s="334"/>
      <c r="AC75" s="334"/>
      <c r="AD75" s="334"/>
      <c r="AE75" s="170"/>
    </row>
    <row r="76" spans="1:31" ht="60" customHeight="1" x14ac:dyDescent="0.2">
      <c r="A76" s="140"/>
      <c r="B76" s="70"/>
      <c r="C76" s="333" t="e">
        <f>'Plan de Acción'!#REF!</f>
        <v>#REF!</v>
      </c>
      <c r="D76" s="333"/>
      <c r="E76" s="333"/>
      <c r="F76" s="334" t="str">
        <f>'Plan de Acción'!L377</f>
        <v>Apoyar las acciones desarrolladas por el Comité de Gobierno en Línea</v>
      </c>
      <c r="G76" s="334"/>
      <c r="H76" s="334"/>
      <c r="I76" s="334"/>
      <c r="J76" s="334"/>
      <c r="K76" s="334"/>
      <c r="L76" s="334"/>
      <c r="M76" s="335" t="e">
        <f>+'Plan de Acción'!#REF!</f>
        <v>#REF!</v>
      </c>
      <c r="N76" s="335"/>
      <c r="O76" s="335"/>
      <c r="P76" s="189" t="e">
        <f>+'Plan de Acción'!#REF!</f>
        <v>#REF!</v>
      </c>
      <c r="Q76" s="333" t="e">
        <f>+'Plan de Acción'!#REF!</f>
        <v>#REF!</v>
      </c>
      <c r="R76" s="333"/>
      <c r="S76" s="189" t="e">
        <f>'Plan de Acción'!#REF!</f>
        <v>#REF!</v>
      </c>
      <c r="T76" s="336" t="e">
        <f>'Plan de Acción'!#REF!</f>
        <v>#REF!</v>
      </c>
      <c r="U76" s="336"/>
      <c r="V76" s="189" t="e">
        <f>'Plan de Acción'!#REF!</f>
        <v>#REF!</v>
      </c>
      <c r="W76" s="189" t="e">
        <f>'Plan de Acción'!#REF!</f>
        <v>#REF!</v>
      </c>
      <c r="X76" s="334" t="e">
        <f>'Plan de Acción'!#REF!</f>
        <v>#REF!</v>
      </c>
      <c r="Y76" s="334"/>
      <c r="Z76" s="334"/>
      <c r="AA76" s="334"/>
      <c r="AB76" s="334"/>
      <c r="AC76" s="334"/>
      <c r="AD76" s="334"/>
      <c r="AE76" s="170"/>
    </row>
    <row r="77" spans="1:31" ht="60" customHeight="1" x14ac:dyDescent="0.2">
      <c r="A77" s="140"/>
      <c r="B77" s="70"/>
      <c r="C77" s="333" t="e">
        <f>'Plan de Acción'!#REF!</f>
        <v>#REF!</v>
      </c>
      <c r="D77" s="333"/>
      <c r="E77" s="333"/>
      <c r="F77" s="334" t="str">
        <f>'Plan de Acción'!L378</f>
        <v>Socializar información que permitan a los distintos públicos, conocer aspectos importantes de la estrategia de gobierno en línea y como se aplica en la Institución</v>
      </c>
      <c r="G77" s="334"/>
      <c r="H77" s="334"/>
      <c r="I77" s="334"/>
      <c r="J77" s="334"/>
      <c r="K77" s="334"/>
      <c r="L77" s="334"/>
      <c r="M77" s="335" t="e">
        <f>+'Plan de Acción'!#REF!</f>
        <v>#REF!</v>
      </c>
      <c r="N77" s="335"/>
      <c r="O77" s="335"/>
      <c r="P77" s="189" t="e">
        <f>+'Plan de Acción'!#REF!</f>
        <v>#REF!</v>
      </c>
      <c r="Q77" s="333" t="e">
        <f>+'Plan de Acción'!#REF!</f>
        <v>#REF!</v>
      </c>
      <c r="R77" s="333"/>
      <c r="S77" s="189" t="e">
        <f>'Plan de Acción'!#REF!</f>
        <v>#REF!</v>
      </c>
      <c r="T77" s="336" t="e">
        <f>'Plan de Acción'!#REF!</f>
        <v>#REF!</v>
      </c>
      <c r="U77" s="336"/>
      <c r="V77" s="189" t="e">
        <f>'Plan de Acción'!#REF!</f>
        <v>#REF!</v>
      </c>
      <c r="W77" s="189" t="e">
        <f>'Plan de Acción'!#REF!</f>
        <v>#REF!</v>
      </c>
      <c r="X77" s="334" t="e">
        <f>'Plan de Acción'!#REF!</f>
        <v>#REF!</v>
      </c>
      <c r="Y77" s="334"/>
      <c r="Z77" s="334"/>
      <c r="AA77" s="334"/>
      <c r="AB77" s="334"/>
      <c r="AC77" s="334"/>
      <c r="AD77" s="334"/>
      <c r="AE77" s="170"/>
    </row>
    <row r="78" spans="1:31" ht="60" customHeight="1" x14ac:dyDescent="0.2">
      <c r="A78" s="140"/>
      <c r="B78" s="70"/>
      <c r="C78" s="333" t="e">
        <f>'Plan de Acción'!#REF!</f>
        <v>#REF!</v>
      </c>
      <c r="D78" s="333"/>
      <c r="E78" s="333"/>
      <c r="F78" s="334" t="str">
        <f>'Plan de Acción'!L379</f>
        <v>Gestionar la aprobación de la Política Institucional en Gestión Documental</v>
      </c>
      <c r="G78" s="334"/>
      <c r="H78" s="334"/>
      <c r="I78" s="334"/>
      <c r="J78" s="334"/>
      <c r="K78" s="334"/>
      <c r="L78" s="334"/>
      <c r="M78" s="335" t="e">
        <f>+'Plan de Acción'!#REF!</f>
        <v>#REF!</v>
      </c>
      <c r="N78" s="335"/>
      <c r="O78" s="335"/>
      <c r="P78" s="189" t="e">
        <f>+'Plan de Acción'!#REF!</f>
        <v>#REF!</v>
      </c>
      <c r="Q78" s="333" t="e">
        <f>+'Plan de Acción'!#REF!</f>
        <v>#REF!</v>
      </c>
      <c r="R78" s="333"/>
      <c r="S78" s="189" t="e">
        <f>'Plan de Acción'!#REF!</f>
        <v>#REF!</v>
      </c>
      <c r="T78" s="336" t="e">
        <f>'Plan de Acción'!#REF!</f>
        <v>#REF!</v>
      </c>
      <c r="U78" s="336"/>
      <c r="V78" s="189" t="e">
        <f>'Plan de Acción'!#REF!</f>
        <v>#REF!</v>
      </c>
      <c r="W78" s="189" t="e">
        <f>'Plan de Acción'!#REF!</f>
        <v>#REF!</v>
      </c>
      <c r="X78" s="334" t="e">
        <f>'Plan de Acción'!#REF!</f>
        <v>#REF!</v>
      </c>
      <c r="Y78" s="334"/>
      <c r="Z78" s="334"/>
      <c r="AA78" s="334"/>
      <c r="AB78" s="334"/>
      <c r="AC78" s="334"/>
      <c r="AD78" s="334"/>
      <c r="AE78" s="170"/>
    </row>
    <row r="79" spans="1:31" ht="60" customHeight="1" x14ac:dyDescent="0.2">
      <c r="A79" s="140"/>
      <c r="B79" s="70"/>
      <c r="C79" s="333" t="e">
        <f>'Plan de Acción'!#REF!</f>
        <v>#REF!</v>
      </c>
      <c r="D79" s="333"/>
      <c r="E79" s="333"/>
      <c r="F79" s="334" t="str">
        <f>'Plan de Acción'!L380</f>
        <v>Gestionar la aprobación de los documentos PINAR, PGD, Banco Terminológico, plan de Conservación Documental.</v>
      </c>
      <c r="G79" s="334"/>
      <c r="H79" s="334"/>
      <c r="I79" s="334"/>
      <c r="J79" s="334"/>
      <c r="K79" s="334"/>
      <c r="L79" s="334"/>
      <c r="M79" s="335" t="e">
        <f>+'Plan de Acción'!#REF!</f>
        <v>#REF!</v>
      </c>
      <c r="N79" s="335"/>
      <c r="O79" s="335"/>
      <c r="P79" s="189" t="e">
        <f>+'Plan de Acción'!#REF!</f>
        <v>#REF!</v>
      </c>
      <c r="Q79" s="333" t="e">
        <f>+'Plan de Acción'!#REF!</f>
        <v>#REF!</v>
      </c>
      <c r="R79" s="333"/>
      <c r="S79" s="189" t="e">
        <f>'Plan de Acción'!#REF!</f>
        <v>#REF!</v>
      </c>
      <c r="T79" s="336" t="e">
        <f>'Plan de Acción'!#REF!</f>
        <v>#REF!</v>
      </c>
      <c r="U79" s="336"/>
      <c r="V79" s="189" t="e">
        <f>'Plan de Acción'!#REF!</f>
        <v>#REF!</v>
      </c>
      <c r="W79" s="189" t="e">
        <f>'Plan de Acción'!#REF!</f>
        <v>#REF!</v>
      </c>
      <c r="X79" s="334" t="e">
        <f>'Plan de Acción'!#REF!</f>
        <v>#REF!</v>
      </c>
      <c r="Y79" s="334"/>
      <c r="Z79" s="334"/>
      <c r="AA79" s="334"/>
      <c r="AB79" s="334"/>
      <c r="AC79" s="334"/>
      <c r="AD79" s="334"/>
      <c r="AE79" s="170"/>
    </row>
    <row r="80" spans="1:31" ht="60" customHeight="1" x14ac:dyDescent="0.2">
      <c r="A80" s="140"/>
      <c r="B80" s="70"/>
      <c r="C80" s="333" t="e">
        <f>'Plan de Acción'!#REF!</f>
        <v>#REF!</v>
      </c>
      <c r="D80" s="333"/>
      <c r="E80" s="333"/>
      <c r="F80" s="334" t="str">
        <f>'Plan de Acción'!L381</f>
        <v>Fortalecer la cultura organizacional de los archivos y su preservación</v>
      </c>
      <c r="G80" s="334"/>
      <c r="H80" s="334"/>
      <c r="I80" s="334"/>
      <c r="J80" s="334"/>
      <c r="K80" s="334"/>
      <c r="L80" s="334"/>
      <c r="M80" s="335" t="e">
        <f>+'Plan de Acción'!#REF!</f>
        <v>#REF!</v>
      </c>
      <c r="N80" s="335"/>
      <c r="O80" s="335"/>
      <c r="P80" s="189" t="e">
        <f>+'Plan de Acción'!#REF!</f>
        <v>#REF!</v>
      </c>
      <c r="Q80" s="333" t="e">
        <f>+'Plan de Acción'!#REF!</f>
        <v>#REF!</v>
      </c>
      <c r="R80" s="333"/>
      <c r="S80" s="189" t="e">
        <f>'Plan de Acción'!#REF!</f>
        <v>#REF!</v>
      </c>
      <c r="T80" s="336" t="e">
        <f>'Plan de Acción'!#REF!</f>
        <v>#REF!</v>
      </c>
      <c r="U80" s="336"/>
      <c r="V80" s="189" t="e">
        <f>'Plan de Acción'!#REF!</f>
        <v>#REF!</v>
      </c>
      <c r="W80" s="189" t="e">
        <f>'Plan de Acción'!#REF!</f>
        <v>#REF!</v>
      </c>
      <c r="X80" s="334" t="e">
        <f>'Plan de Acción'!#REF!</f>
        <v>#REF!</v>
      </c>
      <c r="Y80" s="334"/>
      <c r="Z80" s="334"/>
      <c r="AA80" s="334"/>
      <c r="AB80" s="334"/>
      <c r="AC80" s="334"/>
      <c r="AD80" s="334"/>
      <c r="AE80" s="170"/>
    </row>
    <row r="81" spans="1:31" ht="60" customHeight="1" x14ac:dyDescent="0.2">
      <c r="A81" s="140"/>
      <c r="B81" s="70"/>
      <c r="C81" s="333" t="e">
        <f>'Plan de Acción'!#REF!</f>
        <v>#REF!</v>
      </c>
      <c r="D81" s="333"/>
      <c r="E81" s="333"/>
      <c r="F81" s="334" t="str">
        <f>'Plan de Acción'!L382</f>
        <v>Desarrollar el plan de organización en Archivo de Gestión.</v>
      </c>
      <c r="G81" s="334"/>
      <c r="H81" s="334"/>
      <c r="I81" s="334"/>
      <c r="J81" s="334"/>
      <c r="K81" s="334"/>
      <c r="L81" s="334"/>
      <c r="M81" s="335" t="e">
        <f>+'Plan de Acción'!#REF!</f>
        <v>#REF!</v>
      </c>
      <c r="N81" s="335"/>
      <c r="O81" s="335"/>
      <c r="P81" s="189" t="e">
        <f>+'Plan de Acción'!#REF!</f>
        <v>#REF!</v>
      </c>
      <c r="Q81" s="333" t="e">
        <f>+'Plan de Acción'!#REF!</f>
        <v>#REF!</v>
      </c>
      <c r="R81" s="333"/>
      <c r="S81" s="189" t="e">
        <f>'Plan de Acción'!#REF!</f>
        <v>#REF!</v>
      </c>
      <c r="T81" s="336" t="e">
        <f>'Plan de Acción'!#REF!</f>
        <v>#REF!</v>
      </c>
      <c r="U81" s="336"/>
      <c r="V81" s="189" t="e">
        <f>'Plan de Acción'!#REF!</f>
        <v>#REF!</v>
      </c>
      <c r="W81" s="189" t="e">
        <f>'Plan de Acción'!#REF!</f>
        <v>#REF!</v>
      </c>
      <c r="X81" s="334" t="e">
        <f>'Plan de Acción'!#REF!</f>
        <v>#REF!</v>
      </c>
      <c r="Y81" s="334"/>
      <c r="Z81" s="334"/>
      <c r="AA81" s="334"/>
      <c r="AB81" s="334"/>
      <c r="AC81" s="334"/>
      <c r="AD81" s="334"/>
      <c r="AE81" s="170"/>
    </row>
    <row r="82" spans="1:31" ht="60" customHeight="1" x14ac:dyDescent="0.2">
      <c r="A82" s="140"/>
      <c r="B82" s="70"/>
      <c r="C82" s="333" t="e">
        <f>'Plan de Acción'!#REF!</f>
        <v>#REF!</v>
      </c>
      <c r="D82" s="333"/>
      <c r="E82" s="333"/>
      <c r="F82" s="334" t="str">
        <f>'Plan de Acción'!L383</f>
        <v>Proyectar las Tablas de Valoración Documental.</v>
      </c>
      <c r="G82" s="334"/>
      <c r="H82" s="334"/>
      <c r="I82" s="334"/>
      <c r="J82" s="334"/>
      <c r="K82" s="334"/>
      <c r="L82" s="334"/>
      <c r="M82" s="335" t="e">
        <f>+'Plan de Acción'!#REF!</f>
        <v>#REF!</v>
      </c>
      <c r="N82" s="335"/>
      <c r="O82" s="335"/>
      <c r="P82" s="189" t="e">
        <f>+'Plan de Acción'!#REF!</f>
        <v>#REF!</v>
      </c>
      <c r="Q82" s="333" t="e">
        <f>+'Plan de Acción'!#REF!</f>
        <v>#REF!</v>
      </c>
      <c r="R82" s="333"/>
      <c r="S82" s="189" t="e">
        <f>'Plan de Acción'!#REF!</f>
        <v>#REF!</v>
      </c>
      <c r="T82" s="336" t="e">
        <f>'Plan de Acción'!#REF!</f>
        <v>#REF!</v>
      </c>
      <c r="U82" s="336"/>
      <c r="V82" s="189" t="e">
        <f>'Plan de Acción'!#REF!</f>
        <v>#REF!</v>
      </c>
      <c r="W82" s="189" t="e">
        <f>'Plan de Acción'!#REF!</f>
        <v>#REF!</v>
      </c>
      <c r="X82" s="334" t="e">
        <f>'Plan de Acción'!#REF!</f>
        <v>#REF!</v>
      </c>
      <c r="Y82" s="334"/>
      <c r="Z82" s="334"/>
      <c r="AA82" s="334"/>
      <c r="AB82" s="334"/>
      <c r="AC82" s="334"/>
      <c r="AD82" s="334"/>
      <c r="AE82" s="170"/>
    </row>
    <row r="83" spans="1:31" ht="60" customHeight="1" x14ac:dyDescent="0.2">
      <c r="A83" s="140"/>
      <c r="B83" s="70"/>
      <c r="C83" s="333" t="e">
        <f>'Plan de Acción'!#REF!</f>
        <v>#REF!</v>
      </c>
      <c r="D83" s="333"/>
      <c r="E83" s="333"/>
      <c r="F83" s="334" t="str">
        <f>'Plan de Acción'!L384</f>
        <v>Proyectar el Sistema de Conservación Electrónico</v>
      </c>
      <c r="G83" s="334"/>
      <c r="H83" s="334"/>
      <c r="I83" s="334"/>
      <c r="J83" s="334"/>
      <c r="K83" s="334"/>
      <c r="L83" s="334"/>
      <c r="M83" s="335" t="e">
        <f>+'Plan de Acción'!#REF!</f>
        <v>#REF!</v>
      </c>
      <c r="N83" s="335"/>
      <c r="O83" s="335"/>
      <c r="P83" s="189" t="e">
        <f>+'Plan de Acción'!#REF!</f>
        <v>#REF!</v>
      </c>
      <c r="Q83" s="333" t="e">
        <f>+'Plan de Acción'!#REF!</f>
        <v>#REF!</v>
      </c>
      <c r="R83" s="333"/>
      <c r="S83" s="189" t="e">
        <f>'Plan de Acción'!#REF!</f>
        <v>#REF!</v>
      </c>
      <c r="T83" s="336" t="e">
        <f>'Plan de Acción'!#REF!</f>
        <v>#REF!</v>
      </c>
      <c r="U83" s="336"/>
      <c r="V83" s="189" t="e">
        <f>'Plan de Acción'!#REF!</f>
        <v>#REF!</v>
      </c>
      <c r="W83" s="189" t="e">
        <f>'Plan de Acción'!#REF!</f>
        <v>#REF!</v>
      </c>
      <c r="X83" s="334" t="e">
        <f>'Plan de Acción'!#REF!</f>
        <v>#REF!</v>
      </c>
      <c r="Y83" s="334"/>
      <c r="Z83" s="334"/>
      <c r="AA83" s="334"/>
      <c r="AB83" s="334"/>
      <c r="AC83" s="334"/>
      <c r="AD83" s="334"/>
      <c r="AE83" s="170"/>
    </row>
    <row r="84" spans="1:31" ht="60" customHeight="1" x14ac:dyDescent="0.2">
      <c r="A84" s="140"/>
      <c r="B84" s="70"/>
      <c r="C84" s="333" t="e">
        <f>'Plan de Acción'!#REF!</f>
        <v>#REF!</v>
      </c>
      <c r="D84" s="333"/>
      <c r="E84" s="333"/>
      <c r="F84" s="334" t="str">
        <f>'Plan de Acción'!L385</f>
        <v>Instruir en la aplicación del Software de gestión documental</v>
      </c>
      <c r="G84" s="334"/>
      <c r="H84" s="334"/>
      <c r="I84" s="334"/>
      <c r="J84" s="334"/>
      <c r="K84" s="334"/>
      <c r="L84" s="334"/>
      <c r="M84" s="335" t="e">
        <f>+'Plan de Acción'!#REF!</f>
        <v>#REF!</v>
      </c>
      <c r="N84" s="335"/>
      <c r="O84" s="335"/>
      <c r="P84" s="189" t="e">
        <f>+'Plan de Acción'!#REF!</f>
        <v>#REF!</v>
      </c>
      <c r="Q84" s="333" t="e">
        <f>+'Plan de Acción'!#REF!</f>
        <v>#REF!</v>
      </c>
      <c r="R84" s="333"/>
      <c r="S84" s="189" t="e">
        <f>'Plan de Acción'!#REF!</f>
        <v>#REF!</v>
      </c>
      <c r="T84" s="336" t="e">
        <f>'Plan de Acción'!#REF!</f>
        <v>#REF!</v>
      </c>
      <c r="U84" s="336"/>
      <c r="V84" s="189" t="e">
        <f>'Plan de Acción'!#REF!</f>
        <v>#REF!</v>
      </c>
      <c r="W84" s="189" t="e">
        <f>'Plan de Acción'!#REF!</f>
        <v>#REF!</v>
      </c>
      <c r="X84" s="334" t="e">
        <f>'Plan de Acción'!#REF!</f>
        <v>#REF!</v>
      </c>
      <c r="Y84" s="334"/>
      <c r="Z84" s="334"/>
      <c r="AA84" s="334"/>
      <c r="AB84" s="334"/>
      <c r="AC84" s="334"/>
      <c r="AD84" s="334"/>
      <c r="AE84" s="170"/>
    </row>
    <row r="85" spans="1:31" ht="60" customHeight="1" x14ac:dyDescent="0.2">
      <c r="A85" s="140"/>
      <c r="B85" s="70"/>
      <c r="C85" s="333" t="e">
        <f>'Plan de Acción'!#REF!</f>
        <v>#REF!</v>
      </c>
      <c r="D85" s="333"/>
      <c r="E85" s="333"/>
      <c r="F85" s="334" t="str">
        <f>'Plan de Acción'!L348</f>
        <v>Elaboración y rendición de la Evaluación del SCI en la IU. END vigencia 2018</v>
      </c>
      <c r="G85" s="334"/>
      <c r="H85" s="334"/>
      <c r="I85" s="334"/>
      <c r="J85" s="334"/>
      <c r="K85" s="334"/>
      <c r="L85" s="334"/>
      <c r="M85" s="335" t="e">
        <f>+'Plan de Acción'!#REF!</f>
        <v>#REF!</v>
      </c>
      <c r="N85" s="335"/>
      <c r="O85" s="335"/>
      <c r="P85" s="189" t="e">
        <f>+'Plan de Acción'!#REF!</f>
        <v>#REF!</v>
      </c>
      <c r="Q85" s="333" t="e">
        <f>+'Plan de Acción'!#REF!</f>
        <v>#REF!</v>
      </c>
      <c r="R85" s="333"/>
      <c r="S85" s="189" t="e">
        <f>'Plan de Acción'!#REF!</f>
        <v>#REF!</v>
      </c>
      <c r="T85" s="336" t="e">
        <f>'Plan de Acción'!#REF!</f>
        <v>#REF!</v>
      </c>
      <c r="U85" s="336"/>
      <c r="V85" s="189" t="e">
        <f>'Plan de Acción'!#REF!</f>
        <v>#REF!</v>
      </c>
      <c r="W85" s="189" t="e">
        <f>'Plan de Acción'!#REF!</f>
        <v>#REF!</v>
      </c>
      <c r="X85" s="334" t="e">
        <f>'Plan de Acción'!#REF!</f>
        <v>#REF!</v>
      </c>
      <c r="Y85" s="334"/>
      <c r="Z85" s="334"/>
      <c r="AA85" s="334"/>
      <c r="AB85" s="334"/>
      <c r="AC85" s="334"/>
      <c r="AD85" s="334"/>
      <c r="AE85" s="170"/>
    </row>
    <row r="86" spans="1:31" ht="60" customHeight="1" x14ac:dyDescent="0.2">
      <c r="A86" s="140"/>
      <c r="B86" s="70"/>
      <c r="C86" s="333" t="e">
        <f>'Plan de Acción'!#REF!</f>
        <v>#REF!</v>
      </c>
      <c r="D86" s="333"/>
      <c r="E86" s="333"/>
      <c r="F86" s="334" t="str">
        <f>'Plan de Acción'!L349</f>
        <v>Elaboración y rendición de la Evaluación del CIC en la IU. END en la plataforma del CHIP vigencia 2017</v>
      </c>
      <c r="G86" s="334"/>
      <c r="H86" s="334"/>
      <c r="I86" s="334"/>
      <c r="J86" s="334"/>
      <c r="K86" s="334"/>
      <c r="L86" s="334"/>
      <c r="M86" s="335" t="e">
        <f>+'Plan de Acción'!#REF!</f>
        <v>#REF!</v>
      </c>
      <c r="N86" s="335"/>
      <c r="O86" s="335"/>
      <c r="P86" s="189" t="e">
        <f>+'Plan de Acción'!#REF!</f>
        <v>#REF!</v>
      </c>
      <c r="Q86" s="333" t="e">
        <f>+'Plan de Acción'!#REF!</f>
        <v>#REF!</v>
      </c>
      <c r="R86" s="333"/>
      <c r="S86" s="189" t="e">
        <f>'Plan de Acción'!#REF!</f>
        <v>#REF!</v>
      </c>
      <c r="T86" s="336" t="e">
        <f>'Plan de Acción'!#REF!</f>
        <v>#REF!</v>
      </c>
      <c r="U86" s="336"/>
      <c r="V86" s="189" t="e">
        <f>'Plan de Acción'!#REF!</f>
        <v>#REF!</v>
      </c>
      <c r="W86" s="189" t="e">
        <f>'Plan de Acción'!#REF!</f>
        <v>#REF!</v>
      </c>
      <c r="X86" s="334" t="e">
        <f>'Plan de Acción'!#REF!</f>
        <v>#REF!</v>
      </c>
      <c r="Y86" s="334"/>
      <c r="Z86" s="334"/>
      <c r="AA86" s="334"/>
      <c r="AB86" s="334"/>
      <c r="AC86" s="334"/>
      <c r="AD86" s="334"/>
      <c r="AE86" s="170"/>
    </row>
    <row r="87" spans="1:31" ht="60" customHeight="1" x14ac:dyDescent="0.2">
      <c r="A87" s="140"/>
      <c r="B87" s="70"/>
      <c r="C87" s="333" t="e">
        <f>'Plan de Acción'!#REF!</f>
        <v>#REF!</v>
      </c>
      <c r="D87" s="333"/>
      <c r="E87" s="333"/>
      <c r="F87" s="334" t="str">
        <f>'Plan de Acción'!L350</f>
        <v>Elaboración de informes de seguimiento</v>
      </c>
      <c r="G87" s="334"/>
      <c r="H87" s="334"/>
      <c r="I87" s="334"/>
      <c r="J87" s="334"/>
      <c r="K87" s="334"/>
      <c r="L87" s="334"/>
      <c r="M87" s="335" t="e">
        <f>+'Plan de Acción'!#REF!</f>
        <v>#REF!</v>
      </c>
      <c r="N87" s="335"/>
      <c r="O87" s="335"/>
      <c r="P87" s="189" t="e">
        <f>+'Plan de Acción'!#REF!</f>
        <v>#REF!</v>
      </c>
      <c r="Q87" s="333" t="e">
        <f>+'Plan de Acción'!#REF!</f>
        <v>#REF!</v>
      </c>
      <c r="R87" s="333"/>
      <c r="S87" s="189" t="e">
        <f>'Plan de Acción'!#REF!</f>
        <v>#REF!</v>
      </c>
      <c r="T87" s="336" t="e">
        <f>'Plan de Acción'!#REF!</f>
        <v>#REF!</v>
      </c>
      <c r="U87" s="336"/>
      <c r="V87" s="189" t="e">
        <f>'Plan de Acción'!#REF!</f>
        <v>#REF!</v>
      </c>
      <c r="W87" s="189" t="e">
        <f>'Plan de Acción'!#REF!</f>
        <v>#REF!</v>
      </c>
      <c r="X87" s="334" t="e">
        <f>'Plan de Acción'!#REF!</f>
        <v>#REF!</v>
      </c>
      <c r="Y87" s="334"/>
      <c r="Z87" s="334"/>
      <c r="AA87" s="334"/>
      <c r="AB87" s="334"/>
      <c r="AC87" s="334"/>
      <c r="AD87" s="334"/>
      <c r="AE87" s="170"/>
    </row>
    <row r="88" spans="1:31" ht="60" customHeight="1" x14ac:dyDescent="0.2">
      <c r="A88" s="140"/>
      <c r="B88" s="70"/>
      <c r="C88" s="333" t="e">
        <f>'Plan de Acción'!#REF!</f>
        <v>#REF!</v>
      </c>
      <c r="D88" s="333"/>
      <c r="E88" s="333"/>
      <c r="F88" s="334" t="str">
        <f>'Plan de Acción'!L351</f>
        <v>Elaboración, ejecución y seguimiento del Programa de Auditorías Internas y de Calidad</v>
      </c>
      <c r="G88" s="334"/>
      <c r="H88" s="334"/>
      <c r="I88" s="334"/>
      <c r="J88" s="334"/>
      <c r="K88" s="334"/>
      <c r="L88" s="334"/>
      <c r="M88" s="335" t="e">
        <f>+'Plan de Acción'!#REF!</f>
        <v>#REF!</v>
      </c>
      <c r="N88" s="335"/>
      <c r="O88" s="335"/>
      <c r="P88" s="189" t="e">
        <f>+'Plan de Acción'!#REF!</f>
        <v>#REF!</v>
      </c>
      <c r="Q88" s="333" t="e">
        <f>+'Plan de Acción'!#REF!</f>
        <v>#REF!</v>
      </c>
      <c r="R88" s="333"/>
      <c r="S88" s="189" t="e">
        <f>'Plan de Acción'!#REF!</f>
        <v>#REF!</v>
      </c>
      <c r="T88" s="336" t="e">
        <f>'Plan de Acción'!#REF!</f>
        <v>#REF!</v>
      </c>
      <c r="U88" s="336"/>
      <c r="V88" s="189" t="e">
        <f>'Plan de Acción'!#REF!</f>
        <v>#REF!</v>
      </c>
      <c r="W88" s="189" t="e">
        <f>'Plan de Acción'!#REF!</f>
        <v>#REF!</v>
      </c>
      <c r="X88" s="334" t="e">
        <f>'Plan de Acción'!#REF!</f>
        <v>#REF!</v>
      </c>
      <c r="Y88" s="334"/>
      <c r="Z88" s="334"/>
      <c r="AA88" s="334"/>
      <c r="AB88" s="334"/>
      <c r="AC88" s="334"/>
      <c r="AD88" s="334"/>
      <c r="AE88" s="170"/>
    </row>
    <row r="89" spans="1:31" ht="60" customHeight="1" x14ac:dyDescent="0.2">
      <c r="A89" s="140"/>
      <c r="B89" s="70"/>
      <c r="C89" s="333" t="e">
        <f>'Plan de Acción'!#REF!</f>
        <v>#REF!</v>
      </c>
      <c r="D89" s="333"/>
      <c r="E89" s="333"/>
      <c r="F89" s="334" t="str">
        <f>'Plan de Acción'!L352</f>
        <v>Seguimiento a los Planes de Mejoramiento suscritos con la CGSC y los reportados en la Matriz Institucional de Mejora Continua</v>
      </c>
      <c r="G89" s="334"/>
      <c r="H89" s="334"/>
      <c r="I89" s="334"/>
      <c r="J89" s="334"/>
      <c r="K89" s="334"/>
      <c r="L89" s="334"/>
      <c r="M89" s="335" t="e">
        <f>+'Plan de Acción'!#REF!</f>
        <v>#REF!</v>
      </c>
      <c r="N89" s="335"/>
      <c r="O89" s="335"/>
      <c r="P89" s="189" t="e">
        <f>+'Plan de Acción'!#REF!</f>
        <v>#REF!</v>
      </c>
      <c r="Q89" s="333" t="e">
        <f>+'Plan de Acción'!#REF!</f>
        <v>#REF!</v>
      </c>
      <c r="R89" s="333"/>
      <c r="S89" s="189" t="e">
        <f>'Plan de Acción'!#REF!</f>
        <v>#REF!</v>
      </c>
      <c r="T89" s="336" t="e">
        <f>'Plan de Acción'!#REF!</f>
        <v>#REF!</v>
      </c>
      <c r="U89" s="336"/>
      <c r="V89" s="189" t="e">
        <f>'Plan de Acción'!#REF!</f>
        <v>#REF!</v>
      </c>
      <c r="W89" s="189" t="e">
        <f>'Plan de Acción'!#REF!</f>
        <v>#REF!</v>
      </c>
      <c r="X89" s="334" t="e">
        <f>'Plan de Acción'!#REF!</f>
        <v>#REF!</v>
      </c>
      <c r="Y89" s="334"/>
      <c r="Z89" s="334"/>
      <c r="AA89" s="334"/>
      <c r="AB89" s="334"/>
      <c r="AC89" s="334"/>
      <c r="AD89" s="334"/>
      <c r="AE89" s="170"/>
    </row>
    <row r="90" spans="1:31" ht="60" customHeight="1" x14ac:dyDescent="0.2">
      <c r="A90" s="140"/>
      <c r="B90" s="70"/>
      <c r="C90" s="333" t="e">
        <f>'Plan de Acción'!#REF!</f>
        <v>#REF!</v>
      </c>
      <c r="D90" s="333"/>
      <c r="E90" s="333"/>
      <c r="F90" s="334" t="str">
        <f>'Plan de Acción'!L100</f>
        <v xml:space="preserve">Facilitar a los estudiantes la consulta de notas </v>
      </c>
      <c r="G90" s="334"/>
      <c r="H90" s="334"/>
      <c r="I90" s="334"/>
      <c r="J90" s="334"/>
      <c r="K90" s="334"/>
      <c r="L90" s="334"/>
      <c r="M90" s="335" t="e">
        <f>+'Plan de Acción'!#REF!</f>
        <v>#REF!</v>
      </c>
      <c r="N90" s="335"/>
      <c r="O90" s="335"/>
      <c r="P90" s="189" t="e">
        <f>+'Plan de Acción'!#REF!</f>
        <v>#REF!</v>
      </c>
      <c r="Q90" s="333" t="e">
        <f>+'Plan de Acción'!#REF!</f>
        <v>#REF!</v>
      </c>
      <c r="R90" s="333"/>
      <c r="S90" s="189" t="e">
        <f>'Plan de Acción'!#REF!</f>
        <v>#REF!</v>
      </c>
      <c r="T90" s="336" t="e">
        <f>'Plan de Acción'!#REF!</f>
        <v>#REF!</v>
      </c>
      <c r="U90" s="336"/>
      <c r="V90" s="189" t="e">
        <f>'Plan de Acción'!#REF!</f>
        <v>#REF!</v>
      </c>
      <c r="W90" s="189" t="e">
        <f>'Plan de Acción'!#REF!</f>
        <v>#REF!</v>
      </c>
      <c r="X90" s="334" t="e">
        <f>'Plan de Acción'!#REF!</f>
        <v>#REF!</v>
      </c>
      <c r="Y90" s="334"/>
      <c r="Z90" s="334"/>
      <c r="AA90" s="334"/>
      <c r="AB90" s="334"/>
      <c r="AC90" s="334"/>
      <c r="AD90" s="334"/>
      <c r="AE90" s="170"/>
    </row>
    <row r="91" spans="1:31" ht="60" customHeight="1" x14ac:dyDescent="0.2">
      <c r="B91" s="70"/>
      <c r="C91" s="333" t="e">
        <f>'Plan de Acción'!#REF!</f>
        <v>#REF!</v>
      </c>
      <c r="D91" s="333"/>
      <c r="E91" s="333"/>
      <c r="F91" s="334" t="str">
        <f>'Plan de Acción'!L101</f>
        <v>Actualización del aplicativo académico</v>
      </c>
      <c r="G91" s="334"/>
      <c r="H91" s="334"/>
      <c r="I91" s="334"/>
      <c r="J91" s="334"/>
      <c r="K91" s="334"/>
      <c r="L91" s="334"/>
      <c r="M91" s="335" t="e">
        <f>+'Plan de Acción'!#REF!</f>
        <v>#REF!</v>
      </c>
      <c r="N91" s="335"/>
      <c r="O91" s="335"/>
      <c r="P91" s="189" t="e">
        <f>+'Plan de Acción'!#REF!</f>
        <v>#REF!</v>
      </c>
      <c r="Q91" s="333" t="e">
        <f>+'Plan de Acción'!#REF!</f>
        <v>#REF!</v>
      </c>
      <c r="R91" s="333"/>
      <c r="S91" s="189" t="e">
        <f>'Plan de Acción'!#REF!</f>
        <v>#REF!</v>
      </c>
      <c r="T91" s="336" t="e">
        <f>'Plan de Acción'!#REF!</f>
        <v>#REF!</v>
      </c>
      <c r="U91" s="336"/>
      <c r="V91" s="189" t="e">
        <f>'Plan de Acción'!#REF!</f>
        <v>#REF!</v>
      </c>
      <c r="W91" s="189" t="e">
        <f>'Plan de Acción'!#REF!</f>
        <v>#REF!</v>
      </c>
      <c r="X91" s="334" t="e">
        <f>'Plan de Acción'!#REF!</f>
        <v>#REF!</v>
      </c>
      <c r="Y91" s="334"/>
      <c r="Z91" s="334"/>
      <c r="AA91" s="334"/>
      <c r="AB91" s="334"/>
      <c r="AC91" s="334"/>
      <c r="AD91" s="334"/>
      <c r="AE91" s="170"/>
    </row>
    <row r="92" spans="1:31" ht="60" customHeight="1" x14ac:dyDescent="0.2">
      <c r="B92" s="70"/>
      <c r="C92" s="333" t="e">
        <f>'Plan de Acción'!#REF!</f>
        <v>#REF!</v>
      </c>
      <c r="D92" s="333"/>
      <c r="E92" s="333"/>
      <c r="F92" s="334" t="str">
        <f>'Plan de Acción'!L102</f>
        <v>Migrar las notas al aplicativo académico de los graduados por promoción.</v>
      </c>
      <c r="G92" s="334"/>
      <c r="H92" s="334"/>
      <c r="I92" s="334"/>
      <c r="J92" s="334"/>
      <c r="K92" s="334"/>
      <c r="L92" s="334"/>
      <c r="M92" s="335" t="e">
        <f>+'Plan de Acción'!#REF!</f>
        <v>#REF!</v>
      </c>
      <c r="N92" s="335"/>
      <c r="O92" s="335"/>
      <c r="P92" s="189" t="e">
        <f>+'Plan de Acción'!#REF!</f>
        <v>#REF!</v>
      </c>
      <c r="Q92" s="333" t="e">
        <f>+'Plan de Acción'!#REF!</f>
        <v>#REF!</v>
      </c>
      <c r="R92" s="333"/>
      <c r="S92" s="189" t="e">
        <f>'Plan de Acción'!#REF!</f>
        <v>#REF!</v>
      </c>
      <c r="T92" s="336" t="e">
        <f>'Plan de Acción'!#REF!</f>
        <v>#REF!</v>
      </c>
      <c r="U92" s="336"/>
      <c r="V92" s="189" t="e">
        <f>'Plan de Acción'!#REF!</f>
        <v>#REF!</v>
      </c>
      <c r="W92" s="189" t="e">
        <f>'Plan de Acción'!#REF!</f>
        <v>#REF!</v>
      </c>
      <c r="X92" s="334" t="e">
        <f>'Plan de Acción'!#REF!</f>
        <v>#REF!</v>
      </c>
      <c r="Y92" s="334"/>
      <c r="Z92" s="334"/>
      <c r="AA92" s="334"/>
      <c r="AB92" s="334"/>
      <c r="AC92" s="334"/>
      <c r="AD92" s="334"/>
      <c r="AE92" s="170"/>
    </row>
    <row r="93" spans="1:31" ht="60" customHeight="1" x14ac:dyDescent="0.2">
      <c r="B93" s="70"/>
      <c r="C93" s="333" t="e">
        <f>'Plan de Acción'!#REF!</f>
        <v>#REF!</v>
      </c>
      <c r="D93" s="333"/>
      <c r="E93" s="333"/>
      <c r="F93" s="334" t="str">
        <f>'Plan de Acción'!L103</f>
        <v xml:space="preserve">Brindar el servicio para la oferta de cupos por materia a través de una interfaz. </v>
      </c>
      <c r="G93" s="334"/>
      <c r="H93" s="334"/>
      <c r="I93" s="334"/>
      <c r="J93" s="334"/>
      <c r="K93" s="334"/>
      <c r="L93" s="334"/>
      <c r="M93" s="335" t="e">
        <f>+'Plan de Acción'!#REF!</f>
        <v>#REF!</v>
      </c>
      <c r="N93" s="335"/>
      <c r="O93" s="335"/>
      <c r="P93" s="189" t="e">
        <f>+'Plan de Acción'!#REF!</f>
        <v>#REF!</v>
      </c>
      <c r="Q93" s="333" t="e">
        <f>+'Plan de Acción'!#REF!</f>
        <v>#REF!</v>
      </c>
      <c r="R93" s="333"/>
      <c r="S93" s="189" t="e">
        <f>'Plan de Acción'!#REF!</f>
        <v>#REF!</v>
      </c>
      <c r="T93" s="336" t="e">
        <f>'Plan de Acción'!#REF!</f>
        <v>#REF!</v>
      </c>
      <c r="U93" s="336"/>
      <c r="V93" s="189" t="e">
        <f>'Plan de Acción'!#REF!</f>
        <v>#REF!</v>
      </c>
      <c r="W93" s="189" t="e">
        <f>'Plan de Acción'!#REF!</f>
        <v>#REF!</v>
      </c>
      <c r="X93" s="334" t="e">
        <f>'Plan de Acción'!#REF!</f>
        <v>#REF!</v>
      </c>
      <c r="Y93" s="334"/>
      <c r="Z93" s="334"/>
      <c r="AA93" s="334"/>
      <c r="AB93" s="334"/>
      <c r="AC93" s="334"/>
      <c r="AD93" s="334"/>
      <c r="AE93" s="170"/>
    </row>
    <row r="94" spans="1:31" ht="60" customHeight="1" x14ac:dyDescent="0.2">
      <c r="B94" s="70"/>
      <c r="C94" s="333" t="e">
        <f>'Plan de Acción'!#REF!</f>
        <v>#REF!</v>
      </c>
      <c r="D94" s="333"/>
      <c r="E94" s="333"/>
      <c r="F94" s="334" t="str">
        <f>'Plan de Acción'!L104</f>
        <v xml:space="preserve">Integrar el aplicativo de horarios con el aplicativo académico.  </v>
      </c>
      <c r="G94" s="334"/>
      <c r="H94" s="334"/>
      <c r="I94" s="334"/>
      <c r="J94" s="334"/>
      <c r="K94" s="334"/>
      <c r="L94" s="334"/>
      <c r="M94" s="335" t="e">
        <f>+'Plan de Acción'!#REF!</f>
        <v>#REF!</v>
      </c>
      <c r="N94" s="335"/>
      <c r="O94" s="335"/>
      <c r="P94" s="189" t="e">
        <f>+'Plan de Acción'!#REF!</f>
        <v>#REF!</v>
      </c>
      <c r="Q94" s="333" t="e">
        <f>+'Plan de Acción'!#REF!</f>
        <v>#REF!</v>
      </c>
      <c r="R94" s="333"/>
      <c r="S94" s="189" t="e">
        <f>'Plan de Acción'!#REF!</f>
        <v>#REF!</v>
      </c>
      <c r="T94" s="336" t="e">
        <f>'Plan de Acción'!#REF!</f>
        <v>#REF!</v>
      </c>
      <c r="U94" s="336"/>
      <c r="V94" s="189" t="e">
        <f>'Plan de Acción'!#REF!</f>
        <v>#REF!</v>
      </c>
      <c r="W94" s="189" t="e">
        <f>'Plan de Acción'!#REF!</f>
        <v>#REF!</v>
      </c>
      <c r="X94" s="334" t="e">
        <f>'Plan de Acción'!#REF!</f>
        <v>#REF!</v>
      </c>
      <c r="Y94" s="334"/>
      <c r="Z94" s="334"/>
      <c r="AA94" s="334"/>
      <c r="AB94" s="334"/>
      <c r="AC94" s="334"/>
      <c r="AD94" s="334"/>
      <c r="AE94" s="170"/>
    </row>
    <row r="95" spans="1:31" ht="60" customHeight="1" x14ac:dyDescent="0.2">
      <c r="B95" s="70"/>
      <c r="C95" s="333" t="e">
        <f>'Plan de Acción'!#REF!</f>
        <v>#REF!</v>
      </c>
      <c r="D95" s="333"/>
      <c r="E95" s="333"/>
      <c r="F95" s="334" t="str">
        <f>'Plan de Acción'!L105</f>
        <v>Integrar el aplicativo de educación virtual con el aplicativo académico</v>
      </c>
      <c r="G95" s="334"/>
      <c r="H95" s="334"/>
      <c r="I95" s="334"/>
      <c r="J95" s="334"/>
      <c r="K95" s="334"/>
      <c r="L95" s="334"/>
      <c r="M95" s="335" t="e">
        <f>+'Plan de Acción'!#REF!</f>
        <v>#REF!</v>
      </c>
      <c r="N95" s="335"/>
      <c r="O95" s="335"/>
      <c r="P95" s="189" t="e">
        <f>+'Plan de Acción'!#REF!</f>
        <v>#REF!</v>
      </c>
      <c r="Q95" s="333" t="e">
        <f>+'Plan de Acción'!#REF!</f>
        <v>#REF!</v>
      </c>
      <c r="R95" s="333"/>
      <c r="S95" s="189" t="e">
        <f>'Plan de Acción'!#REF!</f>
        <v>#REF!</v>
      </c>
      <c r="T95" s="336" t="e">
        <f>'Plan de Acción'!#REF!</f>
        <v>#REF!</v>
      </c>
      <c r="U95" s="336"/>
      <c r="V95" s="189" t="e">
        <f>'Plan de Acción'!#REF!</f>
        <v>#REF!</v>
      </c>
      <c r="W95" s="189" t="e">
        <f>'Plan de Acción'!#REF!</f>
        <v>#REF!</v>
      </c>
      <c r="X95" s="334" t="e">
        <f>'Plan de Acción'!#REF!</f>
        <v>#REF!</v>
      </c>
      <c r="Y95" s="334"/>
      <c r="Z95" s="334"/>
      <c r="AA95" s="334"/>
      <c r="AB95" s="334"/>
      <c r="AC95" s="334"/>
      <c r="AD95" s="334"/>
      <c r="AE95" s="170"/>
    </row>
    <row r="96" spans="1:31" ht="60" customHeight="1" x14ac:dyDescent="0.2">
      <c r="B96" s="70"/>
      <c r="C96" s="333" t="e">
        <f>'Plan de Acción'!#REF!</f>
        <v>#REF!</v>
      </c>
      <c r="D96" s="333"/>
      <c r="E96" s="333"/>
      <c r="F96" s="334" t="str">
        <f>'Plan de Acción'!L31</f>
        <v>Completar documentación, para radicación ante el MEN y  atender requerimientos de pares</v>
      </c>
      <c r="G96" s="334"/>
      <c r="H96" s="334"/>
      <c r="I96" s="334"/>
      <c r="J96" s="334"/>
      <c r="K96" s="334"/>
      <c r="L96" s="334"/>
      <c r="M96" s="335" t="e">
        <f>+'Plan de Acción'!#REF!</f>
        <v>#REF!</v>
      </c>
      <c r="N96" s="335"/>
      <c r="O96" s="335"/>
      <c r="P96" s="191" t="e">
        <f>+'Plan de Acción'!#REF!</f>
        <v>#REF!</v>
      </c>
      <c r="Q96" s="333" t="e">
        <f>+'Plan de Acción'!#REF!</f>
        <v>#REF!</v>
      </c>
      <c r="R96" s="333"/>
      <c r="S96" s="191" t="e">
        <f>'Plan de Acción'!#REF!</f>
        <v>#REF!</v>
      </c>
      <c r="T96" s="336" t="e">
        <f>'Plan de Acción'!#REF!</f>
        <v>#REF!</v>
      </c>
      <c r="U96" s="336"/>
      <c r="V96" s="191" t="e">
        <f>'Plan de Acción'!#REF!</f>
        <v>#REF!</v>
      </c>
      <c r="W96" s="191" t="e">
        <f>'Plan de Acción'!#REF!</f>
        <v>#REF!</v>
      </c>
      <c r="X96" s="334" t="e">
        <f>'Plan de Acción'!#REF!</f>
        <v>#REF!</v>
      </c>
      <c r="Y96" s="334"/>
      <c r="Z96" s="334"/>
      <c r="AA96" s="334"/>
      <c r="AB96" s="334"/>
      <c r="AC96" s="334"/>
      <c r="AD96" s="334"/>
      <c r="AE96" s="170"/>
    </row>
    <row r="97" spans="2:31" ht="60" customHeight="1" x14ac:dyDescent="0.2">
      <c r="B97" s="70"/>
      <c r="C97" s="333" t="e">
        <f>'Plan de Acción'!#REF!</f>
        <v>#REF!</v>
      </c>
      <c r="D97" s="333"/>
      <c r="E97" s="333"/>
      <c r="F97" s="334" t="str">
        <f>'Plan de Acción'!L32</f>
        <v>Realizar Investigación Oferta y Demanda, Elaborar las Condiciones mínimas y Completar documentación para la Radicación ante el MEN y Atender requerimientos de pares</v>
      </c>
      <c r="G97" s="334"/>
      <c r="H97" s="334"/>
      <c r="I97" s="334"/>
      <c r="J97" s="334"/>
      <c r="K97" s="334"/>
      <c r="L97" s="334"/>
      <c r="M97" s="335" t="e">
        <f>+'Plan de Acción'!#REF!</f>
        <v>#REF!</v>
      </c>
      <c r="N97" s="335"/>
      <c r="O97" s="335"/>
      <c r="P97" s="191" t="e">
        <f>+'Plan de Acción'!#REF!</f>
        <v>#REF!</v>
      </c>
      <c r="Q97" s="333" t="e">
        <f>+'Plan de Acción'!#REF!</f>
        <v>#REF!</v>
      </c>
      <c r="R97" s="333"/>
      <c r="S97" s="191" t="e">
        <f>'Plan de Acción'!#REF!</f>
        <v>#REF!</v>
      </c>
      <c r="T97" s="336" t="e">
        <f>'Plan de Acción'!#REF!</f>
        <v>#REF!</v>
      </c>
      <c r="U97" s="336"/>
      <c r="V97" s="191" t="e">
        <f>'Plan de Acción'!#REF!</f>
        <v>#REF!</v>
      </c>
      <c r="W97" s="191" t="e">
        <f>'Plan de Acción'!#REF!</f>
        <v>#REF!</v>
      </c>
      <c r="X97" s="334" t="e">
        <f>'Plan de Acción'!#REF!</f>
        <v>#REF!</v>
      </c>
      <c r="Y97" s="334"/>
      <c r="Z97" s="334"/>
      <c r="AA97" s="334"/>
      <c r="AB97" s="334"/>
      <c r="AC97" s="334"/>
      <c r="AD97" s="334"/>
      <c r="AE97" s="170"/>
    </row>
    <row r="98" spans="2:31" ht="60" customHeight="1" x14ac:dyDescent="0.2">
      <c r="B98" s="70"/>
      <c r="C98" s="333" t="e">
        <f>'Plan de Acción'!#REF!</f>
        <v>#REF!</v>
      </c>
      <c r="D98" s="333"/>
      <c r="E98" s="333"/>
      <c r="F98" s="334" t="str">
        <f>'Plan de Acción'!L33</f>
        <v>Definir necesidades de formación para pruebas Saber Pro</v>
      </c>
      <c r="G98" s="334"/>
      <c r="H98" s="334"/>
      <c r="I98" s="334"/>
      <c r="J98" s="334"/>
      <c r="K98" s="334"/>
      <c r="L98" s="334"/>
      <c r="M98" s="335" t="e">
        <f>+'Plan de Acción'!#REF!</f>
        <v>#REF!</v>
      </c>
      <c r="N98" s="335"/>
      <c r="O98" s="335"/>
      <c r="P98" s="191" t="e">
        <f>+'Plan de Acción'!#REF!</f>
        <v>#REF!</v>
      </c>
      <c r="Q98" s="333" t="e">
        <f>+'Plan de Acción'!#REF!</f>
        <v>#REF!</v>
      </c>
      <c r="R98" s="333"/>
      <c r="S98" s="191" t="e">
        <f>'Plan de Acción'!#REF!</f>
        <v>#REF!</v>
      </c>
      <c r="T98" s="336" t="e">
        <f>'Plan de Acción'!#REF!</f>
        <v>#REF!</v>
      </c>
      <c r="U98" s="336"/>
      <c r="V98" s="191" t="e">
        <f>'Plan de Acción'!#REF!</f>
        <v>#REF!</v>
      </c>
      <c r="W98" s="191" t="e">
        <f>'Plan de Acción'!#REF!</f>
        <v>#REF!</v>
      </c>
      <c r="X98" s="334" t="e">
        <f>'Plan de Acción'!#REF!</f>
        <v>#REF!</v>
      </c>
      <c r="Y98" s="334"/>
      <c r="Z98" s="334"/>
      <c r="AA98" s="334"/>
      <c r="AB98" s="334"/>
      <c r="AC98" s="334"/>
      <c r="AD98" s="334"/>
      <c r="AE98" s="170"/>
    </row>
    <row r="99" spans="2:31" ht="60" customHeight="1" x14ac:dyDescent="0.2">
      <c r="B99" s="70"/>
      <c r="C99" s="333" t="e">
        <f>'Plan de Acción'!#REF!</f>
        <v>#REF!</v>
      </c>
      <c r="D99" s="333"/>
      <c r="E99" s="333"/>
      <c r="F99" s="334" t="str">
        <f>'Plan de Acción'!L34</f>
        <v>Implementar planes y programas, para disminuir la deserción.</v>
      </c>
      <c r="G99" s="334"/>
      <c r="H99" s="334"/>
      <c r="I99" s="334"/>
      <c r="J99" s="334"/>
      <c r="K99" s="334"/>
      <c r="L99" s="334"/>
      <c r="M99" s="335" t="e">
        <f>+'Plan de Acción'!#REF!</f>
        <v>#REF!</v>
      </c>
      <c r="N99" s="335"/>
      <c r="O99" s="335"/>
      <c r="P99" s="191" t="e">
        <f>+'Plan de Acción'!#REF!</f>
        <v>#REF!</v>
      </c>
      <c r="Q99" s="333" t="e">
        <f>+'Plan de Acción'!#REF!</f>
        <v>#REF!</v>
      </c>
      <c r="R99" s="333"/>
      <c r="S99" s="191" t="e">
        <f>'Plan de Acción'!#REF!</f>
        <v>#REF!</v>
      </c>
      <c r="T99" s="336" t="e">
        <f>'Plan de Acción'!#REF!</f>
        <v>#REF!</v>
      </c>
      <c r="U99" s="336"/>
      <c r="V99" s="191" t="e">
        <f>'Plan de Acción'!#REF!</f>
        <v>#REF!</v>
      </c>
      <c r="W99" s="191" t="e">
        <f>'Plan de Acción'!#REF!</f>
        <v>#REF!</v>
      </c>
      <c r="X99" s="334" t="e">
        <f>'Plan de Acción'!#REF!</f>
        <v>#REF!</v>
      </c>
      <c r="Y99" s="334"/>
      <c r="Z99" s="334"/>
      <c r="AA99" s="334"/>
      <c r="AB99" s="334"/>
      <c r="AC99" s="334"/>
      <c r="AD99" s="334"/>
      <c r="AE99" s="170"/>
    </row>
    <row r="100" spans="2:31" ht="60" customHeight="1" x14ac:dyDescent="0.2">
      <c r="B100" s="70"/>
      <c r="C100" s="333" t="e">
        <f>'Plan de Acción'!#REF!</f>
        <v>#REF!</v>
      </c>
      <c r="D100" s="333"/>
      <c r="E100" s="333"/>
      <c r="F100" s="334" t="str">
        <f>'Plan de Acción'!L35</f>
        <v>Elaborar guías con soporte en segunda Lengua</v>
      </c>
      <c r="G100" s="334"/>
      <c r="H100" s="334"/>
      <c r="I100" s="334"/>
      <c r="J100" s="334"/>
      <c r="K100" s="334"/>
      <c r="L100" s="334"/>
      <c r="M100" s="335" t="e">
        <f>+'Plan de Acción'!#REF!</f>
        <v>#REF!</v>
      </c>
      <c r="N100" s="335"/>
      <c r="O100" s="335"/>
      <c r="P100" s="191" t="e">
        <f>+'Plan de Acción'!#REF!</f>
        <v>#REF!</v>
      </c>
      <c r="Q100" s="333" t="e">
        <f>+'Plan de Acción'!#REF!</f>
        <v>#REF!</v>
      </c>
      <c r="R100" s="333"/>
      <c r="S100" s="191" t="e">
        <f>'Plan de Acción'!#REF!</f>
        <v>#REF!</v>
      </c>
      <c r="T100" s="336" t="e">
        <f>'Plan de Acción'!#REF!</f>
        <v>#REF!</v>
      </c>
      <c r="U100" s="336"/>
      <c r="V100" s="191" t="e">
        <f>'Plan de Acción'!#REF!</f>
        <v>#REF!</v>
      </c>
      <c r="W100" s="191" t="e">
        <f>'Plan de Acción'!#REF!</f>
        <v>#REF!</v>
      </c>
      <c r="X100" s="334" t="e">
        <f>'Plan de Acción'!#REF!</f>
        <v>#REF!</v>
      </c>
      <c r="Y100" s="334"/>
      <c r="Z100" s="334"/>
      <c r="AA100" s="334"/>
      <c r="AB100" s="334"/>
      <c r="AC100" s="334"/>
      <c r="AD100" s="334"/>
      <c r="AE100" s="170"/>
    </row>
    <row r="101" spans="2:31" ht="60" customHeight="1" x14ac:dyDescent="0.2">
      <c r="B101" s="70"/>
      <c r="C101" s="333" t="e">
        <f>'Plan de Acción'!#REF!</f>
        <v>#REF!</v>
      </c>
      <c r="D101" s="333"/>
      <c r="E101" s="333"/>
      <c r="F101" s="334" t="str">
        <f>'Plan de Acción'!L36</f>
        <v>Elaborar guías de cursos con soporte en Tics (plataforma NEO)</v>
      </c>
      <c r="G101" s="334"/>
      <c r="H101" s="334"/>
      <c r="I101" s="334"/>
      <c r="J101" s="334"/>
      <c r="K101" s="334"/>
      <c r="L101" s="334"/>
      <c r="M101" s="335" t="e">
        <f>+'Plan de Acción'!#REF!</f>
        <v>#REF!</v>
      </c>
      <c r="N101" s="335"/>
      <c r="O101" s="335"/>
      <c r="P101" s="191" t="e">
        <f>+'Plan de Acción'!#REF!</f>
        <v>#REF!</v>
      </c>
      <c r="Q101" s="333" t="e">
        <f>+'Plan de Acción'!#REF!</f>
        <v>#REF!</v>
      </c>
      <c r="R101" s="333"/>
      <c r="S101" s="191" t="e">
        <f>'Plan de Acción'!#REF!</f>
        <v>#REF!</v>
      </c>
      <c r="T101" s="336" t="e">
        <f>'Plan de Acción'!#REF!</f>
        <v>#REF!</v>
      </c>
      <c r="U101" s="336"/>
      <c r="V101" s="191" t="e">
        <f>'Plan de Acción'!#REF!</f>
        <v>#REF!</v>
      </c>
      <c r="W101" s="191" t="e">
        <f>'Plan de Acción'!#REF!</f>
        <v>#REF!</v>
      </c>
      <c r="X101" s="334" t="e">
        <f>'Plan de Acción'!#REF!</f>
        <v>#REF!</v>
      </c>
      <c r="Y101" s="334"/>
      <c r="Z101" s="334"/>
      <c r="AA101" s="334"/>
      <c r="AB101" s="334"/>
      <c r="AC101" s="334"/>
      <c r="AD101" s="334"/>
      <c r="AE101" s="170"/>
    </row>
    <row r="102" spans="2:31" ht="60" customHeight="1" x14ac:dyDescent="0.2">
      <c r="B102" s="70"/>
      <c r="C102" s="333" t="e">
        <f>'Plan de Acción'!#REF!</f>
        <v>#REF!</v>
      </c>
      <c r="D102" s="333"/>
      <c r="E102" s="333"/>
      <c r="F102" s="334" t="str">
        <f>'Plan de Acción'!L38</f>
        <v>• Caracterización de necesidad de proyectos integradores</v>
      </c>
      <c r="G102" s="334"/>
      <c r="H102" s="334"/>
      <c r="I102" s="334"/>
      <c r="J102" s="334"/>
      <c r="K102" s="334"/>
      <c r="L102" s="334"/>
      <c r="M102" s="335" t="e">
        <f>+'Plan de Acción'!#REF!</f>
        <v>#REF!</v>
      </c>
      <c r="N102" s="335"/>
      <c r="O102" s="335"/>
      <c r="P102" s="191" t="e">
        <f>+'Plan de Acción'!#REF!</f>
        <v>#REF!</v>
      </c>
      <c r="Q102" s="333" t="e">
        <f>+'Plan de Acción'!#REF!</f>
        <v>#REF!</v>
      </c>
      <c r="R102" s="333"/>
      <c r="S102" s="191" t="e">
        <f>'Plan de Acción'!#REF!</f>
        <v>#REF!</v>
      </c>
      <c r="T102" s="336" t="e">
        <f>'Plan de Acción'!#REF!</f>
        <v>#REF!</v>
      </c>
      <c r="U102" s="336"/>
      <c r="V102" s="191" t="e">
        <f>'Plan de Acción'!#REF!</f>
        <v>#REF!</v>
      </c>
      <c r="W102" s="191" t="e">
        <f>'Plan de Acción'!#REF!</f>
        <v>#REF!</v>
      </c>
      <c r="X102" s="334" t="e">
        <f>'Plan de Acción'!#REF!</f>
        <v>#REF!</v>
      </c>
      <c r="Y102" s="334"/>
      <c r="Z102" s="334"/>
      <c r="AA102" s="334"/>
      <c r="AB102" s="334"/>
      <c r="AC102" s="334"/>
      <c r="AD102" s="334"/>
      <c r="AE102" s="170"/>
    </row>
    <row r="103" spans="2:31" ht="60" customHeight="1" x14ac:dyDescent="0.2">
      <c r="B103" s="70"/>
      <c r="C103" s="333" t="e">
        <f>'Plan de Acción'!#REF!</f>
        <v>#REF!</v>
      </c>
      <c r="D103" s="333"/>
      <c r="E103" s="333"/>
      <c r="F103" s="334" t="str">
        <f>'Plan de Acción'!L39</f>
        <v>Diseño de cursos internos de capacitación docente a partir de los saberes y experiencias de profesores y/o funcionarios de la IU-END.</v>
      </c>
      <c r="G103" s="334"/>
      <c r="H103" s="334"/>
      <c r="I103" s="334"/>
      <c r="J103" s="334"/>
      <c r="K103" s="334"/>
      <c r="L103" s="334"/>
      <c r="M103" s="335" t="e">
        <f>+'Plan de Acción'!#REF!</f>
        <v>#REF!</v>
      </c>
      <c r="N103" s="335"/>
      <c r="O103" s="335"/>
      <c r="P103" s="191" t="e">
        <f>+'Plan de Acción'!#REF!</f>
        <v>#REF!</v>
      </c>
      <c r="Q103" s="333" t="e">
        <f>+'Plan de Acción'!#REF!</f>
        <v>#REF!</v>
      </c>
      <c r="R103" s="333"/>
      <c r="S103" s="191" t="e">
        <f>'Plan de Acción'!#REF!</f>
        <v>#REF!</v>
      </c>
      <c r="T103" s="336" t="e">
        <f>'Plan de Acción'!#REF!</f>
        <v>#REF!</v>
      </c>
      <c r="U103" s="336"/>
      <c r="V103" s="191" t="e">
        <f>'Plan de Acción'!#REF!</f>
        <v>#REF!</v>
      </c>
      <c r="W103" s="191" t="e">
        <f>'Plan de Acción'!#REF!</f>
        <v>#REF!</v>
      </c>
      <c r="X103" s="334" t="e">
        <f>'Plan de Acción'!#REF!</f>
        <v>#REF!</v>
      </c>
      <c r="Y103" s="334"/>
      <c r="Z103" s="334"/>
      <c r="AA103" s="334"/>
      <c r="AB103" s="334"/>
      <c r="AC103" s="334"/>
      <c r="AD103" s="334"/>
      <c r="AE103" s="170"/>
    </row>
    <row r="104" spans="2:31" ht="60" customHeight="1" x14ac:dyDescent="0.2">
      <c r="B104" s="70"/>
      <c r="C104" s="333" t="e">
        <f>'Plan de Acción'!#REF!</f>
        <v>#REF!</v>
      </c>
      <c r="D104" s="333"/>
      <c r="E104" s="333"/>
      <c r="F104" s="334" t="str">
        <f>'Plan de Acción'!L40</f>
        <v>Dinamizar la participación en redes con la Facultad de administración y la dirección técnica de investigación de IE-END.</v>
      </c>
      <c r="G104" s="334"/>
      <c r="H104" s="334"/>
      <c r="I104" s="334"/>
      <c r="J104" s="334"/>
      <c r="K104" s="334"/>
      <c r="L104" s="334"/>
      <c r="M104" s="335" t="e">
        <f>+'Plan de Acción'!#REF!</f>
        <v>#REF!</v>
      </c>
      <c r="N104" s="335"/>
      <c r="O104" s="335"/>
      <c r="P104" s="191" t="e">
        <f>+'Plan de Acción'!#REF!</f>
        <v>#REF!</v>
      </c>
      <c r="Q104" s="333" t="e">
        <f>+'Plan de Acción'!#REF!</f>
        <v>#REF!</v>
      </c>
      <c r="R104" s="333"/>
      <c r="S104" s="191" t="e">
        <f>'Plan de Acción'!#REF!</f>
        <v>#REF!</v>
      </c>
      <c r="T104" s="336" t="e">
        <f>'Plan de Acción'!#REF!</f>
        <v>#REF!</v>
      </c>
      <c r="U104" s="336"/>
      <c r="V104" s="191" t="e">
        <f>'Plan de Acción'!#REF!</f>
        <v>#REF!</v>
      </c>
      <c r="W104" s="191" t="e">
        <f>'Plan de Acción'!#REF!</f>
        <v>#REF!</v>
      </c>
      <c r="X104" s="334" t="e">
        <f>'Plan de Acción'!#REF!</f>
        <v>#REF!</v>
      </c>
      <c r="Y104" s="334"/>
      <c r="Z104" s="334"/>
      <c r="AA104" s="334"/>
      <c r="AB104" s="334"/>
      <c r="AC104" s="334"/>
      <c r="AD104" s="334"/>
      <c r="AE104" s="170"/>
    </row>
    <row r="105" spans="2:31" ht="60" customHeight="1" x14ac:dyDescent="0.2">
      <c r="B105" s="70"/>
      <c r="C105" s="333" t="e">
        <f>'Plan de Acción'!#REF!</f>
        <v>#REF!</v>
      </c>
      <c r="D105" s="333"/>
      <c r="E105" s="333"/>
      <c r="F105" s="334" t="str">
        <f>'Plan de Acción'!L41</f>
        <v>Fortalecer los semilleros de investigación</v>
      </c>
      <c r="G105" s="334"/>
      <c r="H105" s="334"/>
      <c r="I105" s="334"/>
      <c r="J105" s="334"/>
      <c r="K105" s="334"/>
      <c r="L105" s="334"/>
      <c r="M105" s="335" t="e">
        <f>+'Plan de Acción'!#REF!</f>
        <v>#REF!</v>
      </c>
      <c r="N105" s="335"/>
      <c r="O105" s="335"/>
      <c r="P105" s="191" t="e">
        <f>+'Plan de Acción'!#REF!</f>
        <v>#REF!</v>
      </c>
      <c r="Q105" s="333" t="e">
        <f>+'Plan de Acción'!#REF!</f>
        <v>#REF!</v>
      </c>
      <c r="R105" s="333"/>
      <c r="S105" s="191" t="e">
        <f>'Plan de Acción'!#REF!</f>
        <v>#REF!</v>
      </c>
      <c r="T105" s="336" t="e">
        <f>'Plan de Acción'!#REF!</f>
        <v>#REF!</v>
      </c>
      <c r="U105" s="336"/>
      <c r="V105" s="191" t="e">
        <f>'Plan de Acción'!#REF!</f>
        <v>#REF!</v>
      </c>
      <c r="W105" s="191" t="e">
        <f>'Plan de Acción'!#REF!</f>
        <v>#REF!</v>
      </c>
      <c r="X105" s="334" t="e">
        <f>'Plan de Acción'!#REF!</f>
        <v>#REF!</v>
      </c>
      <c r="Y105" s="334"/>
      <c r="Z105" s="334"/>
      <c r="AA105" s="334"/>
      <c r="AB105" s="334"/>
      <c r="AC105" s="334"/>
      <c r="AD105" s="334"/>
      <c r="AE105" s="170"/>
    </row>
    <row r="106" spans="2:31" ht="60" customHeight="1" x14ac:dyDescent="0.2">
      <c r="B106" s="70"/>
      <c r="C106" s="333" t="e">
        <f>'Plan de Acción'!#REF!</f>
        <v>#REF!</v>
      </c>
      <c r="D106" s="333"/>
      <c r="E106" s="333"/>
      <c r="F106" s="334" t="str">
        <f>'Plan de Acción'!L42</f>
        <v>Enviar base de datos de revistas a docentes e invitar a participar en dichas publicaciones.</v>
      </c>
      <c r="G106" s="334"/>
      <c r="H106" s="334"/>
      <c r="I106" s="334"/>
      <c r="J106" s="334"/>
      <c r="K106" s="334"/>
      <c r="L106" s="334"/>
      <c r="M106" s="335" t="e">
        <f>+'Plan de Acción'!#REF!</f>
        <v>#REF!</v>
      </c>
      <c r="N106" s="335"/>
      <c r="O106" s="335"/>
      <c r="P106" s="191" t="e">
        <f>+'Plan de Acción'!#REF!</f>
        <v>#REF!</v>
      </c>
      <c r="Q106" s="333" t="e">
        <f>+'Plan de Acción'!#REF!</f>
        <v>#REF!</v>
      </c>
      <c r="R106" s="333"/>
      <c r="S106" s="191" t="e">
        <f>'Plan de Acción'!#REF!</f>
        <v>#REF!</v>
      </c>
      <c r="T106" s="336" t="e">
        <f>'Plan de Acción'!#REF!</f>
        <v>#REF!</v>
      </c>
      <c r="U106" s="336"/>
      <c r="V106" s="191" t="e">
        <f>'Plan de Acción'!#REF!</f>
        <v>#REF!</v>
      </c>
      <c r="W106" s="191" t="e">
        <f>'Plan de Acción'!#REF!</f>
        <v>#REF!</v>
      </c>
      <c r="X106" s="334" t="e">
        <f>'Plan de Acción'!#REF!</f>
        <v>#REF!</v>
      </c>
      <c r="Y106" s="334"/>
      <c r="Z106" s="334"/>
      <c r="AA106" s="334"/>
      <c r="AB106" s="334"/>
      <c r="AC106" s="334"/>
      <c r="AD106" s="334"/>
      <c r="AE106" s="170"/>
    </row>
    <row r="107" spans="2:31" ht="60" customHeight="1" x14ac:dyDescent="0.2">
      <c r="B107" s="70"/>
      <c r="C107" s="333" t="e">
        <f>'Plan de Acción'!#REF!</f>
        <v>#REF!</v>
      </c>
      <c r="D107" s="333"/>
      <c r="E107" s="333"/>
      <c r="F107" s="334" t="str">
        <f>'Plan de Acción'!L43</f>
        <v>Enviar y publicar artículos, de Administración o afines, a revistas indexadas mínimo de categoría C.</v>
      </c>
      <c r="G107" s="334"/>
      <c r="H107" s="334"/>
      <c r="I107" s="334"/>
      <c r="J107" s="334"/>
      <c r="K107" s="334"/>
      <c r="L107" s="334"/>
      <c r="M107" s="335" t="e">
        <f>+'Plan de Acción'!#REF!</f>
        <v>#REF!</v>
      </c>
      <c r="N107" s="335"/>
      <c r="O107" s="335"/>
      <c r="P107" s="191" t="e">
        <f>+'Plan de Acción'!#REF!</f>
        <v>#REF!</v>
      </c>
      <c r="Q107" s="333" t="e">
        <f>+'Plan de Acción'!#REF!</f>
        <v>#REF!</v>
      </c>
      <c r="R107" s="333"/>
      <c r="S107" s="191" t="e">
        <f>'Plan de Acción'!#REF!</f>
        <v>#REF!</v>
      </c>
      <c r="T107" s="336" t="e">
        <f>'Plan de Acción'!#REF!</f>
        <v>#REF!</v>
      </c>
      <c r="U107" s="336"/>
      <c r="V107" s="191" t="e">
        <f>'Plan de Acción'!#REF!</f>
        <v>#REF!</v>
      </c>
      <c r="W107" s="191" t="e">
        <f>'Plan de Acción'!#REF!</f>
        <v>#REF!</v>
      </c>
      <c r="X107" s="334" t="e">
        <f>'Plan de Acción'!#REF!</f>
        <v>#REF!</v>
      </c>
      <c r="Y107" s="334"/>
      <c r="Z107" s="334"/>
      <c r="AA107" s="334"/>
      <c r="AB107" s="334"/>
      <c r="AC107" s="334"/>
      <c r="AD107" s="334"/>
      <c r="AE107" s="170"/>
    </row>
    <row r="108" spans="2:31" ht="60" customHeight="1" x14ac:dyDescent="0.2">
      <c r="B108" s="70"/>
      <c r="C108" s="333" t="e">
        <f>'Plan de Acción'!#REF!</f>
        <v>#REF!</v>
      </c>
      <c r="D108" s="333"/>
      <c r="E108" s="333"/>
      <c r="F108" s="334" t="str">
        <f>'Plan de Acción'!L44</f>
        <v>Participar en ponencias nacionales y/o internacionales en Administración o afines</v>
      </c>
      <c r="G108" s="334"/>
      <c r="H108" s="334"/>
      <c r="I108" s="334"/>
      <c r="J108" s="334"/>
      <c r="K108" s="334"/>
      <c r="L108" s="334"/>
      <c r="M108" s="335" t="e">
        <f>+'Plan de Acción'!#REF!</f>
        <v>#REF!</v>
      </c>
      <c r="N108" s="335"/>
      <c r="O108" s="335"/>
      <c r="P108" s="191" t="e">
        <f>+'Plan de Acción'!#REF!</f>
        <v>#REF!</v>
      </c>
      <c r="Q108" s="333" t="e">
        <f>+'Plan de Acción'!#REF!</f>
        <v>#REF!</v>
      </c>
      <c r="R108" s="333"/>
      <c r="S108" s="191" t="e">
        <f>'Plan de Acción'!#REF!</f>
        <v>#REF!</v>
      </c>
      <c r="T108" s="336" t="e">
        <f>'Plan de Acción'!#REF!</f>
        <v>#REF!</v>
      </c>
      <c r="U108" s="336"/>
      <c r="V108" s="191" t="e">
        <f>'Plan de Acción'!#REF!</f>
        <v>#REF!</v>
      </c>
      <c r="W108" s="191" t="e">
        <f>'Plan de Acción'!#REF!</f>
        <v>#REF!</v>
      </c>
      <c r="X108" s="334" t="e">
        <f>'Plan de Acción'!#REF!</f>
        <v>#REF!</v>
      </c>
      <c r="Y108" s="334"/>
      <c r="Z108" s="334"/>
      <c r="AA108" s="334"/>
      <c r="AB108" s="334"/>
      <c r="AC108" s="334"/>
      <c r="AD108" s="334"/>
      <c r="AE108" s="170"/>
    </row>
    <row r="109" spans="2:31" ht="60" customHeight="1" x14ac:dyDescent="0.2">
      <c r="B109" s="70"/>
      <c r="C109" s="333" t="e">
        <f>'Plan de Acción'!#REF!</f>
        <v>#REF!</v>
      </c>
      <c r="D109" s="333"/>
      <c r="E109" s="333"/>
      <c r="F109" s="334" t="str">
        <f>'Plan de Acción'!L45</f>
        <v>Hoja de ruta de servicios para egresados y/o comunidad.</v>
      </c>
      <c r="G109" s="334"/>
      <c r="H109" s="334"/>
      <c r="I109" s="334"/>
      <c r="J109" s="334"/>
      <c r="K109" s="334"/>
      <c r="L109" s="334"/>
      <c r="M109" s="335" t="e">
        <f>+'Plan de Acción'!#REF!</f>
        <v>#REF!</v>
      </c>
      <c r="N109" s="335"/>
      <c r="O109" s="335"/>
      <c r="P109" s="191" t="e">
        <f>+'Plan de Acción'!#REF!</f>
        <v>#REF!</v>
      </c>
      <c r="Q109" s="333" t="e">
        <f>+'Plan de Acción'!#REF!</f>
        <v>#REF!</v>
      </c>
      <c r="R109" s="333"/>
      <c r="S109" s="191" t="e">
        <f>'Plan de Acción'!#REF!</f>
        <v>#REF!</v>
      </c>
      <c r="T109" s="336" t="e">
        <f>'Plan de Acción'!#REF!</f>
        <v>#REF!</v>
      </c>
      <c r="U109" s="336"/>
      <c r="V109" s="191" t="e">
        <f>'Plan de Acción'!#REF!</f>
        <v>#REF!</v>
      </c>
      <c r="W109" s="191" t="e">
        <f>'Plan de Acción'!#REF!</f>
        <v>#REF!</v>
      </c>
      <c r="X109" s="334" t="e">
        <f>'Plan de Acción'!#REF!</f>
        <v>#REF!</v>
      </c>
      <c r="Y109" s="334"/>
      <c r="Z109" s="334"/>
      <c r="AA109" s="334"/>
      <c r="AB109" s="334"/>
      <c r="AC109" s="334"/>
      <c r="AD109" s="334"/>
      <c r="AE109" s="170"/>
    </row>
    <row r="110" spans="2:31" ht="60" customHeight="1" x14ac:dyDescent="0.2">
      <c r="B110" s="70"/>
      <c r="C110" s="333" t="e">
        <f>'Plan de Acción'!#REF!</f>
        <v>#REF!</v>
      </c>
      <c r="D110" s="333"/>
      <c r="E110" s="333"/>
      <c r="F110" s="334" t="str">
        <f>'Plan de Acción'!L46</f>
        <v xml:space="preserve"> Identificar oportunidades de entidades, Establecer las condiciones de negociación y Ofertar sitios de práctica y pasantías.</v>
      </c>
      <c r="G110" s="334"/>
      <c r="H110" s="334"/>
      <c r="I110" s="334"/>
      <c r="J110" s="334"/>
      <c r="K110" s="334"/>
      <c r="L110" s="334"/>
      <c r="M110" s="335" t="e">
        <f>+'Plan de Acción'!#REF!</f>
        <v>#REF!</v>
      </c>
      <c r="N110" s="335"/>
      <c r="O110" s="335"/>
      <c r="P110" s="191" t="e">
        <f>+'Plan de Acción'!#REF!</f>
        <v>#REF!</v>
      </c>
      <c r="Q110" s="333" t="e">
        <f>+'Plan de Acción'!#REF!</f>
        <v>#REF!</v>
      </c>
      <c r="R110" s="333"/>
      <c r="S110" s="191" t="e">
        <f>'Plan de Acción'!#REF!</f>
        <v>#REF!</v>
      </c>
      <c r="T110" s="336" t="e">
        <f>'Plan de Acción'!#REF!</f>
        <v>#REF!</v>
      </c>
      <c r="U110" s="336"/>
      <c r="V110" s="191" t="e">
        <f>'Plan de Acción'!#REF!</f>
        <v>#REF!</v>
      </c>
      <c r="W110" s="191" t="e">
        <f>'Plan de Acción'!#REF!</f>
        <v>#REF!</v>
      </c>
      <c r="X110" s="334" t="e">
        <f>'Plan de Acción'!#REF!</f>
        <v>#REF!</v>
      </c>
      <c r="Y110" s="334"/>
      <c r="Z110" s="334"/>
      <c r="AA110" s="334"/>
      <c r="AB110" s="334"/>
      <c r="AC110" s="334"/>
      <c r="AD110" s="334"/>
      <c r="AE110" s="170"/>
    </row>
    <row r="111" spans="2:31" ht="60" customHeight="1" x14ac:dyDescent="0.2">
      <c r="B111" s="70"/>
      <c r="C111" s="333" t="e">
        <f>'Plan de Acción'!#REF!</f>
        <v>#REF!</v>
      </c>
      <c r="D111" s="333"/>
      <c r="E111" s="333"/>
      <c r="F111" s="334" t="str">
        <f>'Plan de Acción'!L47</f>
        <v xml:space="preserve">Ofertar eventos de acuerdo a las necesidades de empresarios locales.
</v>
      </c>
      <c r="G111" s="334"/>
      <c r="H111" s="334"/>
      <c r="I111" s="334"/>
      <c r="J111" s="334"/>
      <c r="K111" s="334"/>
      <c r="L111" s="334"/>
      <c r="M111" s="335" t="e">
        <f>+'Plan de Acción'!#REF!</f>
        <v>#REF!</v>
      </c>
      <c r="N111" s="335"/>
      <c r="O111" s="335"/>
      <c r="P111" s="191" t="e">
        <f>+'Plan de Acción'!#REF!</f>
        <v>#REF!</v>
      </c>
      <c r="Q111" s="333" t="e">
        <f>+'Plan de Acción'!#REF!</f>
        <v>#REF!</v>
      </c>
      <c r="R111" s="333"/>
      <c r="S111" s="191" t="e">
        <f>'Plan de Acción'!#REF!</f>
        <v>#REF!</v>
      </c>
      <c r="T111" s="336" t="e">
        <f>'Plan de Acción'!#REF!</f>
        <v>#REF!</v>
      </c>
      <c r="U111" s="336"/>
      <c r="V111" s="191" t="e">
        <f>'Plan de Acción'!#REF!</f>
        <v>#REF!</v>
      </c>
      <c r="W111" s="191" t="e">
        <f>'Plan de Acción'!#REF!</f>
        <v>#REF!</v>
      </c>
      <c r="X111" s="334" t="e">
        <f>'Plan de Acción'!#REF!</f>
        <v>#REF!</v>
      </c>
      <c r="Y111" s="334"/>
      <c r="Z111" s="334"/>
      <c r="AA111" s="334"/>
      <c r="AB111" s="334"/>
      <c r="AC111" s="334"/>
      <c r="AD111" s="334"/>
      <c r="AE111" s="170"/>
    </row>
    <row r="112" spans="2:31" ht="60" customHeight="1" x14ac:dyDescent="0.2">
      <c r="B112" s="70"/>
      <c r="C112" s="333" t="e">
        <f>'Plan de Acción'!#REF!</f>
        <v>#REF!</v>
      </c>
      <c r="D112" s="333"/>
      <c r="E112" s="333"/>
      <c r="F112" s="334" t="str">
        <f>'Plan de Acción'!L48</f>
        <v>Capacitación para el transito al entorno laboral.</v>
      </c>
      <c r="G112" s="334"/>
      <c r="H112" s="334"/>
      <c r="I112" s="334"/>
      <c r="J112" s="334"/>
      <c r="K112" s="334"/>
      <c r="L112" s="334"/>
      <c r="M112" s="335" t="e">
        <f>+'Plan de Acción'!#REF!</f>
        <v>#REF!</v>
      </c>
      <c r="N112" s="335"/>
      <c r="O112" s="335"/>
      <c r="P112" s="191" t="e">
        <f>+'Plan de Acción'!#REF!</f>
        <v>#REF!</v>
      </c>
      <c r="Q112" s="333" t="e">
        <f>+'Plan de Acción'!#REF!</f>
        <v>#REF!</v>
      </c>
      <c r="R112" s="333"/>
      <c r="S112" s="191" t="e">
        <f>'Plan de Acción'!#REF!</f>
        <v>#REF!</v>
      </c>
      <c r="T112" s="336" t="e">
        <f>'Plan de Acción'!#REF!</f>
        <v>#REF!</v>
      </c>
      <c r="U112" s="336"/>
      <c r="V112" s="191" t="e">
        <f>'Plan de Acción'!#REF!</f>
        <v>#REF!</v>
      </c>
      <c r="W112" s="191" t="e">
        <f>'Plan de Acción'!#REF!</f>
        <v>#REF!</v>
      </c>
      <c r="X112" s="334" t="e">
        <f>'Plan de Acción'!#REF!</f>
        <v>#REF!</v>
      </c>
      <c r="Y112" s="334"/>
      <c r="Z112" s="334"/>
      <c r="AA112" s="334"/>
      <c r="AB112" s="334"/>
      <c r="AC112" s="334"/>
      <c r="AD112" s="334"/>
      <c r="AE112" s="170"/>
    </row>
    <row r="113" spans="2:31" ht="60" customHeight="1" x14ac:dyDescent="0.2">
      <c r="B113" s="70"/>
      <c r="C113" s="333" t="e">
        <f>'Plan de Acción'!#REF!</f>
        <v>#REF!</v>
      </c>
      <c r="D113" s="333"/>
      <c r="E113" s="333"/>
      <c r="F113" s="334" t="e">
        <f>'Plan de Acción'!#REF!</f>
        <v>#REF!</v>
      </c>
      <c r="G113" s="334"/>
      <c r="H113" s="334"/>
      <c r="I113" s="334"/>
      <c r="J113" s="334"/>
      <c r="K113" s="334"/>
      <c r="L113" s="334"/>
      <c r="M113" s="335" t="e">
        <f>+'Plan de Acción'!#REF!</f>
        <v>#REF!</v>
      </c>
      <c r="N113" s="335"/>
      <c r="O113" s="335"/>
      <c r="P113" s="191" t="e">
        <f>+'Plan de Acción'!#REF!</f>
        <v>#REF!</v>
      </c>
      <c r="Q113" s="333" t="e">
        <f>+'Plan de Acción'!#REF!</f>
        <v>#REF!</v>
      </c>
      <c r="R113" s="333"/>
      <c r="S113" s="191" t="e">
        <f>'Plan de Acción'!#REF!</f>
        <v>#REF!</v>
      </c>
      <c r="T113" s="336" t="e">
        <f>'Plan de Acción'!#REF!</f>
        <v>#REF!</v>
      </c>
      <c r="U113" s="336"/>
      <c r="V113" s="191" t="e">
        <f>'Plan de Acción'!#REF!</f>
        <v>#REF!</v>
      </c>
      <c r="W113" s="191" t="e">
        <f>'Plan de Acción'!#REF!</f>
        <v>#REF!</v>
      </c>
      <c r="X113" s="334" t="e">
        <f>'Plan de Acción'!#REF!</f>
        <v>#REF!</v>
      </c>
      <c r="Y113" s="334"/>
      <c r="Z113" s="334"/>
      <c r="AA113" s="334"/>
      <c r="AB113" s="334"/>
      <c r="AC113" s="334"/>
      <c r="AD113" s="334"/>
      <c r="AE113" s="170"/>
    </row>
    <row r="114" spans="2:31" ht="60" customHeight="1" x14ac:dyDescent="0.2">
      <c r="B114" s="70"/>
      <c r="C114" s="333" t="e">
        <f>'Plan de Acción'!#REF!</f>
        <v>#REF!</v>
      </c>
      <c r="D114" s="333"/>
      <c r="E114" s="333"/>
      <c r="F114" s="334" t="str">
        <f>'Plan de Acción'!L386</f>
        <v>Capacitación en gestión contractual</v>
      </c>
      <c r="G114" s="334"/>
      <c r="H114" s="334"/>
      <c r="I114" s="334"/>
      <c r="J114" s="334"/>
      <c r="K114" s="334"/>
      <c r="L114" s="334"/>
      <c r="M114" s="335" t="e">
        <f>+'Plan de Acción'!#REF!</f>
        <v>#REF!</v>
      </c>
      <c r="N114" s="335"/>
      <c r="O114" s="335"/>
      <c r="P114" s="191" t="e">
        <f>+'Plan de Acción'!#REF!</f>
        <v>#REF!</v>
      </c>
      <c r="Q114" s="333" t="e">
        <f>+'Plan de Acción'!#REF!</f>
        <v>#REF!</v>
      </c>
      <c r="R114" s="333"/>
      <c r="S114" s="191" t="e">
        <f>'Plan de Acción'!#REF!</f>
        <v>#REF!</v>
      </c>
      <c r="T114" s="336" t="e">
        <f>'Plan de Acción'!#REF!</f>
        <v>#REF!</v>
      </c>
      <c r="U114" s="336"/>
      <c r="V114" s="191" t="e">
        <f>'Plan de Acción'!#REF!</f>
        <v>#REF!</v>
      </c>
      <c r="W114" s="191" t="e">
        <f>'Plan de Acción'!#REF!</f>
        <v>#REF!</v>
      </c>
      <c r="X114" s="334" t="e">
        <f>'Plan de Acción'!#REF!</f>
        <v>#REF!</v>
      </c>
      <c r="Y114" s="334"/>
      <c r="Z114" s="334"/>
      <c r="AA114" s="334"/>
      <c r="AB114" s="334"/>
      <c r="AC114" s="334"/>
      <c r="AD114" s="334"/>
      <c r="AE114" s="170"/>
    </row>
    <row r="115" spans="2:31" ht="60" customHeight="1" x14ac:dyDescent="0.2">
      <c r="B115" s="70"/>
      <c r="C115" s="333" t="e">
        <f>'Plan de Acción'!#REF!</f>
        <v>#REF!</v>
      </c>
      <c r="D115" s="333"/>
      <c r="E115" s="333"/>
      <c r="F115" s="334" t="str">
        <f>'Plan de Acción'!L387</f>
        <v>Pasa abierta del 2018 Actualización Manual de Contratación Institucional</v>
      </c>
      <c r="G115" s="334"/>
      <c r="H115" s="334"/>
      <c r="I115" s="334"/>
      <c r="J115" s="334"/>
      <c r="K115" s="334"/>
      <c r="L115" s="334"/>
      <c r="M115" s="335" t="e">
        <f>+'Plan de Acción'!#REF!</f>
        <v>#REF!</v>
      </c>
      <c r="N115" s="335"/>
      <c r="O115" s="335"/>
      <c r="P115" s="191" t="e">
        <f>+'Plan de Acción'!#REF!</f>
        <v>#REF!</v>
      </c>
      <c r="Q115" s="333" t="e">
        <f>+'Plan de Acción'!#REF!</f>
        <v>#REF!</v>
      </c>
      <c r="R115" s="333"/>
      <c r="S115" s="191" t="e">
        <f>'Plan de Acción'!#REF!</f>
        <v>#REF!</v>
      </c>
      <c r="T115" s="336" t="e">
        <f>'Plan de Acción'!#REF!</f>
        <v>#REF!</v>
      </c>
      <c r="U115" s="336"/>
      <c r="V115" s="191" t="e">
        <f>'Plan de Acción'!#REF!</f>
        <v>#REF!</v>
      </c>
      <c r="W115" s="191" t="e">
        <f>'Plan de Acción'!#REF!</f>
        <v>#REF!</v>
      </c>
      <c r="X115" s="334" t="e">
        <f>'Plan de Acción'!#REF!</f>
        <v>#REF!</v>
      </c>
      <c r="Y115" s="334"/>
      <c r="Z115" s="334"/>
      <c r="AA115" s="334"/>
      <c r="AB115" s="334"/>
      <c r="AC115" s="334"/>
      <c r="AD115" s="334"/>
      <c r="AE115" s="170"/>
    </row>
    <row r="116" spans="2:31" ht="60" customHeight="1" x14ac:dyDescent="0.2">
      <c r="B116" s="70"/>
      <c r="C116" s="333" t="e">
        <f>'Plan de Acción'!#REF!</f>
        <v>#REF!</v>
      </c>
      <c r="D116" s="333"/>
      <c r="E116" s="333"/>
      <c r="F116" s="334" t="str">
        <f>'Plan de Acción'!L388</f>
        <v>Asesorías para las diferentes convocatorias para cargos en la Institución</v>
      </c>
      <c r="G116" s="334"/>
      <c r="H116" s="334"/>
      <c r="I116" s="334"/>
      <c r="J116" s="334"/>
      <c r="K116" s="334"/>
      <c r="L116" s="334"/>
      <c r="M116" s="335" t="e">
        <f>+'Plan de Acción'!#REF!</f>
        <v>#REF!</v>
      </c>
      <c r="N116" s="335"/>
      <c r="O116" s="335"/>
      <c r="P116" s="191" t="e">
        <f>+'Plan de Acción'!#REF!</f>
        <v>#REF!</v>
      </c>
      <c r="Q116" s="333" t="e">
        <f>+'Plan de Acción'!#REF!</f>
        <v>#REF!</v>
      </c>
      <c r="R116" s="333"/>
      <c r="S116" s="191" t="e">
        <f>'Plan de Acción'!#REF!</f>
        <v>#REF!</v>
      </c>
      <c r="T116" s="336" t="e">
        <f>'Plan de Acción'!#REF!</f>
        <v>#REF!</v>
      </c>
      <c r="U116" s="336"/>
      <c r="V116" s="191" t="e">
        <f>'Plan de Acción'!#REF!</f>
        <v>#REF!</v>
      </c>
      <c r="W116" s="191" t="e">
        <f>'Plan de Acción'!#REF!</f>
        <v>#REF!</v>
      </c>
      <c r="X116" s="334" t="e">
        <f>'Plan de Acción'!#REF!</f>
        <v>#REF!</v>
      </c>
      <c r="Y116" s="334"/>
      <c r="Z116" s="334"/>
      <c r="AA116" s="334"/>
      <c r="AB116" s="334"/>
      <c r="AC116" s="334"/>
      <c r="AD116" s="334"/>
      <c r="AE116" s="170"/>
    </row>
    <row r="117" spans="2:31" ht="9" customHeight="1" thickBot="1" x14ac:dyDescent="0.25">
      <c r="B117" s="73"/>
      <c r="C117" s="173"/>
      <c r="D117" s="174"/>
      <c r="E117" s="174"/>
      <c r="F117" s="174"/>
      <c r="G117" s="174"/>
      <c r="H117" s="174"/>
      <c r="I117" s="174"/>
      <c r="J117" s="174"/>
      <c r="K117" s="174"/>
      <c r="L117" s="174"/>
      <c r="M117" s="74"/>
      <c r="N117" s="74"/>
      <c r="O117" s="74"/>
      <c r="P117" s="174"/>
      <c r="Q117" s="174"/>
      <c r="R117" s="174"/>
      <c r="S117" s="174"/>
      <c r="T117" s="174"/>
      <c r="U117" s="174"/>
      <c r="V117" s="174"/>
      <c r="W117" s="174"/>
      <c r="X117" s="174"/>
      <c r="Y117" s="174"/>
      <c r="Z117" s="174"/>
      <c r="AA117" s="174"/>
      <c r="AB117" s="174"/>
      <c r="AC117" s="174"/>
      <c r="AD117" s="174"/>
      <c r="AE117" s="175"/>
    </row>
    <row r="118" spans="2:31" ht="13.5" thickBot="1" x14ac:dyDescent="0.25"/>
    <row r="119" spans="2:31" ht="5.45" customHeight="1" x14ac:dyDescent="0.2">
      <c r="B119" s="68"/>
      <c r="C119" s="69"/>
      <c r="D119" s="69"/>
      <c r="E119" s="69"/>
      <c r="F119" s="69"/>
      <c r="G119" s="69"/>
      <c r="H119" s="69"/>
      <c r="I119" s="69"/>
      <c r="J119" s="69"/>
      <c r="K119" s="69"/>
      <c r="L119" s="69"/>
      <c r="M119" s="69"/>
      <c r="N119" s="69"/>
      <c r="O119" s="167"/>
      <c r="P119" s="167"/>
      <c r="Q119" s="167"/>
      <c r="R119" s="167"/>
      <c r="S119" s="167"/>
      <c r="T119" s="168"/>
    </row>
    <row r="120" spans="2:31" x14ac:dyDescent="0.2">
      <c r="B120" s="70"/>
      <c r="C120" s="152" t="s">
        <v>517</v>
      </c>
      <c r="D120" s="71"/>
      <c r="E120" s="71"/>
      <c r="F120" s="71"/>
      <c r="G120" s="71"/>
      <c r="H120" s="71"/>
      <c r="I120" s="71"/>
      <c r="J120" s="71"/>
      <c r="K120" s="71"/>
      <c r="L120" s="71"/>
      <c r="M120" s="71"/>
      <c r="N120" s="71"/>
      <c r="O120" s="72"/>
      <c r="P120" s="72"/>
      <c r="Q120" s="72"/>
      <c r="R120" s="72"/>
      <c r="S120" s="72"/>
      <c r="T120" s="170"/>
    </row>
    <row r="121" spans="2:31" x14ac:dyDescent="0.2">
      <c r="B121" s="70"/>
      <c r="C121" s="71"/>
      <c r="D121" s="71"/>
      <c r="E121" s="71"/>
      <c r="F121" s="71"/>
      <c r="G121" s="71"/>
      <c r="H121" s="71"/>
      <c r="I121" s="71"/>
      <c r="J121" s="71"/>
      <c r="K121" s="71"/>
      <c r="L121" s="71"/>
      <c r="M121" s="71"/>
      <c r="N121" s="71"/>
      <c r="O121" s="72"/>
      <c r="P121" s="72"/>
      <c r="Q121" s="72"/>
      <c r="R121" s="72"/>
      <c r="S121" s="72"/>
      <c r="T121" s="170"/>
    </row>
    <row r="122" spans="2:31" ht="14.45" customHeight="1" x14ac:dyDescent="0.2">
      <c r="B122" s="70"/>
      <c r="C122" s="363" t="s">
        <v>522</v>
      </c>
      <c r="D122" s="363"/>
      <c r="E122" s="363"/>
      <c r="F122" s="363"/>
      <c r="G122" s="363"/>
      <c r="H122" s="363"/>
      <c r="I122" s="364" t="s">
        <v>519</v>
      </c>
      <c r="J122" s="364"/>
      <c r="K122" s="364"/>
      <c r="L122" s="364"/>
      <c r="M122" s="364" t="s">
        <v>150</v>
      </c>
      <c r="N122" s="364"/>
      <c r="O122" s="364"/>
      <c r="P122" s="364"/>
      <c r="Q122" s="364"/>
      <c r="R122" s="364"/>
      <c r="S122" s="364"/>
      <c r="T122" s="170"/>
      <c r="U122" s="72"/>
      <c r="V122" s="72"/>
    </row>
    <row r="123" spans="2:31" ht="54.75" customHeight="1" x14ac:dyDescent="0.2">
      <c r="B123" s="70"/>
      <c r="C123" s="365" t="s">
        <v>568</v>
      </c>
      <c r="D123" s="365"/>
      <c r="E123" s="365"/>
      <c r="F123" s="365"/>
      <c r="G123" s="365"/>
      <c r="H123" s="365"/>
      <c r="I123" s="333" t="s">
        <v>569</v>
      </c>
      <c r="J123" s="333"/>
      <c r="K123" s="333"/>
      <c r="L123" s="333"/>
      <c r="M123" s="334" t="s">
        <v>165</v>
      </c>
      <c r="N123" s="334"/>
      <c r="O123" s="334"/>
      <c r="P123" s="334"/>
      <c r="Q123" s="334"/>
      <c r="R123" s="334"/>
      <c r="S123" s="334"/>
      <c r="T123" s="170"/>
      <c r="U123" s="72"/>
      <c r="V123" s="72"/>
    </row>
    <row r="124" spans="2:31" ht="77.25" customHeight="1" x14ac:dyDescent="0.2">
      <c r="B124" s="70"/>
      <c r="C124" s="334" t="s">
        <v>571</v>
      </c>
      <c r="D124" s="334"/>
      <c r="E124" s="334"/>
      <c r="F124" s="334"/>
      <c r="G124" s="334"/>
      <c r="H124" s="334"/>
      <c r="I124" s="333" t="s">
        <v>570</v>
      </c>
      <c r="J124" s="333"/>
      <c r="K124" s="333"/>
      <c r="L124" s="333"/>
      <c r="M124" s="334" t="s">
        <v>165</v>
      </c>
      <c r="N124" s="334"/>
      <c r="O124" s="334"/>
      <c r="P124" s="334"/>
      <c r="Q124" s="334"/>
      <c r="R124" s="334"/>
      <c r="S124" s="334"/>
      <c r="T124" s="170"/>
      <c r="U124" s="72"/>
      <c r="V124" s="72"/>
    </row>
    <row r="125" spans="2:31" ht="8.1" customHeight="1" thickBot="1" x14ac:dyDescent="0.25">
      <c r="B125" s="73"/>
      <c r="C125" s="74"/>
      <c r="D125" s="74"/>
      <c r="E125" s="74"/>
      <c r="F125" s="74"/>
      <c r="G125" s="74"/>
      <c r="H125" s="74"/>
      <c r="I125" s="74"/>
      <c r="J125" s="74"/>
      <c r="K125" s="74"/>
      <c r="L125" s="74"/>
      <c r="M125" s="74"/>
      <c r="N125" s="74"/>
      <c r="O125" s="174"/>
      <c r="P125" s="174"/>
      <c r="Q125" s="174"/>
      <c r="R125" s="174"/>
      <c r="S125" s="174"/>
      <c r="T125" s="175"/>
      <c r="U125" s="72"/>
      <c r="V125" s="72"/>
    </row>
  </sheetData>
  <mergeCells count="599">
    <mergeCell ref="C122:H122"/>
    <mergeCell ref="I122:L122"/>
    <mergeCell ref="M122:S122"/>
    <mergeCell ref="M123:S123"/>
    <mergeCell ref="M124:S124"/>
    <mergeCell ref="C123:H123"/>
    <mergeCell ref="C124:H124"/>
    <mergeCell ref="I123:L123"/>
    <mergeCell ref="I124:L124"/>
    <mergeCell ref="X94:AD94"/>
    <mergeCell ref="C95:E95"/>
    <mergeCell ref="F95:L95"/>
    <mergeCell ref="M95:O95"/>
    <mergeCell ref="Q95:R95"/>
    <mergeCell ref="T95:U95"/>
    <mergeCell ref="X95:AD95"/>
    <mergeCell ref="C94:E94"/>
    <mergeCell ref="F94:L94"/>
    <mergeCell ref="M94:O94"/>
    <mergeCell ref="Q94:R94"/>
    <mergeCell ref="T94:U94"/>
    <mergeCell ref="X92:AD92"/>
    <mergeCell ref="C93:E93"/>
    <mergeCell ref="F93:L93"/>
    <mergeCell ref="M93:O93"/>
    <mergeCell ref="Q93:R93"/>
    <mergeCell ref="T93:U93"/>
    <mergeCell ref="X93:AD93"/>
    <mergeCell ref="C92:E92"/>
    <mergeCell ref="F92:L92"/>
    <mergeCell ref="M92:O92"/>
    <mergeCell ref="Q92:R92"/>
    <mergeCell ref="T92:U92"/>
    <mergeCell ref="X90:AD90"/>
    <mergeCell ref="C91:E91"/>
    <mergeCell ref="F91:L91"/>
    <mergeCell ref="M91:O91"/>
    <mergeCell ref="Q91:R91"/>
    <mergeCell ref="T91:U91"/>
    <mergeCell ref="X91:AD91"/>
    <mergeCell ref="C90:E90"/>
    <mergeCell ref="F90:L90"/>
    <mergeCell ref="M90:O90"/>
    <mergeCell ref="Q90:R90"/>
    <mergeCell ref="T90:U90"/>
    <mergeCell ref="X88:AD88"/>
    <mergeCell ref="C89:E89"/>
    <mergeCell ref="F89:L89"/>
    <mergeCell ref="M89:O89"/>
    <mergeCell ref="Q89:R89"/>
    <mergeCell ref="T89:U89"/>
    <mergeCell ref="X89:AD89"/>
    <mergeCell ref="C88:E88"/>
    <mergeCell ref="F88:L88"/>
    <mergeCell ref="M88:O88"/>
    <mergeCell ref="Q88:R88"/>
    <mergeCell ref="T88:U88"/>
    <mergeCell ref="X86:AD86"/>
    <mergeCell ref="C87:E87"/>
    <mergeCell ref="F87:L87"/>
    <mergeCell ref="M87:O87"/>
    <mergeCell ref="Q87:R87"/>
    <mergeCell ref="T87:U87"/>
    <mergeCell ref="X87:AD87"/>
    <mergeCell ref="C86:E86"/>
    <mergeCell ref="F86:L86"/>
    <mergeCell ref="M86:O86"/>
    <mergeCell ref="Q86:R86"/>
    <mergeCell ref="T86:U86"/>
    <mergeCell ref="X84:AD84"/>
    <mergeCell ref="C85:E85"/>
    <mergeCell ref="F85:L85"/>
    <mergeCell ref="M85:O85"/>
    <mergeCell ref="Q85:R85"/>
    <mergeCell ref="T85:U85"/>
    <mergeCell ref="X85:AD85"/>
    <mergeCell ref="C84:E84"/>
    <mergeCell ref="F84:L84"/>
    <mergeCell ref="M84:O84"/>
    <mergeCell ref="Q84:R84"/>
    <mergeCell ref="T84:U84"/>
    <mergeCell ref="X82:AD82"/>
    <mergeCell ref="C83:E83"/>
    <mergeCell ref="F83:L83"/>
    <mergeCell ref="M83:O83"/>
    <mergeCell ref="Q83:R83"/>
    <mergeCell ref="T83:U83"/>
    <mergeCell ref="X83:AD83"/>
    <mergeCell ref="C82:E82"/>
    <mergeCell ref="F82:L82"/>
    <mergeCell ref="M82:O82"/>
    <mergeCell ref="Q82:R82"/>
    <mergeCell ref="T82:U82"/>
    <mergeCell ref="X80:AD80"/>
    <mergeCell ref="C81:E81"/>
    <mergeCell ref="F81:L81"/>
    <mergeCell ref="M81:O81"/>
    <mergeCell ref="Q81:R81"/>
    <mergeCell ref="T81:U81"/>
    <mergeCell ref="X81:AD81"/>
    <mergeCell ref="C80:E80"/>
    <mergeCell ref="F80:L80"/>
    <mergeCell ref="M80:O80"/>
    <mergeCell ref="Q80:R80"/>
    <mergeCell ref="T80:U80"/>
    <mergeCell ref="X78:AD78"/>
    <mergeCell ref="C79:E79"/>
    <mergeCell ref="F79:L79"/>
    <mergeCell ref="M79:O79"/>
    <mergeCell ref="Q79:R79"/>
    <mergeCell ref="T79:U79"/>
    <mergeCell ref="X79:AD79"/>
    <mergeCell ref="C78:E78"/>
    <mergeCell ref="F78:L78"/>
    <mergeCell ref="M78:O78"/>
    <mergeCell ref="Q78:R78"/>
    <mergeCell ref="T78:U78"/>
    <mergeCell ref="X75:AD75"/>
    <mergeCell ref="C76:E76"/>
    <mergeCell ref="F76:L76"/>
    <mergeCell ref="M76:O76"/>
    <mergeCell ref="Q76:R76"/>
    <mergeCell ref="T76:U76"/>
    <mergeCell ref="X76:AD76"/>
    <mergeCell ref="C75:E75"/>
    <mergeCell ref="F75:L75"/>
    <mergeCell ref="M75:O75"/>
    <mergeCell ref="Q75:R75"/>
    <mergeCell ref="T75:U75"/>
    <mergeCell ref="X73:AD73"/>
    <mergeCell ref="C74:E74"/>
    <mergeCell ref="F74:L74"/>
    <mergeCell ref="M74:O74"/>
    <mergeCell ref="Q74:R74"/>
    <mergeCell ref="T74:U74"/>
    <mergeCell ref="X74:AD74"/>
    <mergeCell ref="C73:E73"/>
    <mergeCell ref="F73:L73"/>
    <mergeCell ref="M73:O73"/>
    <mergeCell ref="Q73:R73"/>
    <mergeCell ref="T73:U73"/>
    <mergeCell ref="X71:AD71"/>
    <mergeCell ref="C72:E72"/>
    <mergeCell ref="F72:L72"/>
    <mergeCell ref="M72:O72"/>
    <mergeCell ref="Q72:R72"/>
    <mergeCell ref="T72:U72"/>
    <mergeCell ref="X72:AD72"/>
    <mergeCell ref="C71:E71"/>
    <mergeCell ref="F71:L71"/>
    <mergeCell ref="M71:O71"/>
    <mergeCell ref="Q71:R71"/>
    <mergeCell ref="T71:U71"/>
    <mergeCell ref="X69:AD69"/>
    <mergeCell ref="C70:E70"/>
    <mergeCell ref="F70:L70"/>
    <mergeCell ref="M70:O70"/>
    <mergeCell ref="Q70:R70"/>
    <mergeCell ref="T70:U70"/>
    <mergeCell ref="X70:AD70"/>
    <mergeCell ref="C69:E69"/>
    <mergeCell ref="F69:L69"/>
    <mergeCell ref="M69:O69"/>
    <mergeCell ref="Q69:R69"/>
    <mergeCell ref="T69:U69"/>
    <mergeCell ref="X67:AD67"/>
    <mergeCell ref="C68:E68"/>
    <mergeCell ref="F68:L68"/>
    <mergeCell ref="M68:O68"/>
    <mergeCell ref="Q68:R68"/>
    <mergeCell ref="T68:U68"/>
    <mergeCell ref="X68:AD68"/>
    <mergeCell ref="C67:E67"/>
    <mergeCell ref="F67:L67"/>
    <mergeCell ref="M67:O67"/>
    <mergeCell ref="Q67:R67"/>
    <mergeCell ref="T67:U67"/>
    <mergeCell ref="X65:AD65"/>
    <mergeCell ref="C66:E66"/>
    <mergeCell ref="F66:L66"/>
    <mergeCell ref="M66:O66"/>
    <mergeCell ref="Q66:R66"/>
    <mergeCell ref="T66:U66"/>
    <mergeCell ref="X66:AD66"/>
    <mergeCell ref="C65:E65"/>
    <mergeCell ref="F65:L65"/>
    <mergeCell ref="M65:O65"/>
    <mergeCell ref="Q65:R65"/>
    <mergeCell ref="T65:U65"/>
    <mergeCell ref="X63:AD63"/>
    <mergeCell ref="C64:E64"/>
    <mergeCell ref="F64:L64"/>
    <mergeCell ref="M64:O64"/>
    <mergeCell ref="Q64:R64"/>
    <mergeCell ref="T64:U64"/>
    <mergeCell ref="X64:AD64"/>
    <mergeCell ref="C63:E63"/>
    <mergeCell ref="F63:L63"/>
    <mergeCell ref="M63:O63"/>
    <mergeCell ref="Q63:R63"/>
    <mergeCell ref="T63:U63"/>
    <mergeCell ref="X61:AD61"/>
    <mergeCell ref="C62:E62"/>
    <mergeCell ref="F62:L62"/>
    <mergeCell ref="M62:O62"/>
    <mergeCell ref="Q62:R62"/>
    <mergeCell ref="T62:U62"/>
    <mergeCell ref="X62:AD62"/>
    <mergeCell ref="C61:E61"/>
    <mergeCell ref="F61:L61"/>
    <mergeCell ref="M61:O61"/>
    <mergeCell ref="Q61:R61"/>
    <mergeCell ref="T61:U61"/>
    <mergeCell ref="X59:AD59"/>
    <mergeCell ref="C60:E60"/>
    <mergeCell ref="F60:L60"/>
    <mergeCell ref="M60:O60"/>
    <mergeCell ref="Q60:R60"/>
    <mergeCell ref="T60:U60"/>
    <mergeCell ref="X60:AD60"/>
    <mergeCell ref="C59:E59"/>
    <mergeCell ref="F59:L59"/>
    <mergeCell ref="M59:O59"/>
    <mergeCell ref="Q59:R59"/>
    <mergeCell ref="T59:U59"/>
    <mergeCell ref="X57:AD57"/>
    <mergeCell ref="C58:E58"/>
    <mergeCell ref="F58:L58"/>
    <mergeCell ref="M58:O58"/>
    <mergeCell ref="Q58:R58"/>
    <mergeCell ref="T58:U58"/>
    <mergeCell ref="X58:AD58"/>
    <mergeCell ref="C57:E57"/>
    <mergeCell ref="F57:L57"/>
    <mergeCell ref="M57:O57"/>
    <mergeCell ref="Q57:R57"/>
    <mergeCell ref="T57:U57"/>
    <mergeCell ref="X55:AD55"/>
    <mergeCell ref="C56:E56"/>
    <mergeCell ref="F56:L56"/>
    <mergeCell ref="M56:O56"/>
    <mergeCell ref="Q56:R56"/>
    <mergeCell ref="T56:U56"/>
    <mergeCell ref="X56:AD56"/>
    <mergeCell ref="C55:E55"/>
    <mergeCell ref="F55:L55"/>
    <mergeCell ref="M55:O55"/>
    <mergeCell ref="Q55:R55"/>
    <mergeCell ref="T55:U55"/>
    <mergeCell ref="X53:AD53"/>
    <mergeCell ref="C54:E54"/>
    <mergeCell ref="F54:L54"/>
    <mergeCell ref="M54:O54"/>
    <mergeCell ref="Q54:R54"/>
    <mergeCell ref="T54:U54"/>
    <mergeCell ref="X54:AD54"/>
    <mergeCell ref="C53:E53"/>
    <mergeCell ref="F53:L53"/>
    <mergeCell ref="M53:O53"/>
    <mergeCell ref="Q53:R53"/>
    <mergeCell ref="T53:U53"/>
    <mergeCell ref="X51:AD51"/>
    <mergeCell ref="C52:E52"/>
    <mergeCell ref="F52:L52"/>
    <mergeCell ref="M52:O52"/>
    <mergeCell ref="Q52:R52"/>
    <mergeCell ref="T52:U52"/>
    <mergeCell ref="X52:AD52"/>
    <mergeCell ref="C51:E51"/>
    <mergeCell ref="F51:L51"/>
    <mergeCell ref="M51:O51"/>
    <mergeCell ref="Q51:R51"/>
    <mergeCell ref="T51:U51"/>
    <mergeCell ref="X49:AD49"/>
    <mergeCell ref="C50:E50"/>
    <mergeCell ref="F50:L50"/>
    <mergeCell ref="M50:O50"/>
    <mergeCell ref="Q50:R50"/>
    <mergeCell ref="T50:U50"/>
    <mergeCell ref="X50:AD50"/>
    <mergeCell ref="C49:E49"/>
    <mergeCell ref="F49:L49"/>
    <mergeCell ref="M49:O49"/>
    <mergeCell ref="Q49:R49"/>
    <mergeCell ref="T49:U49"/>
    <mergeCell ref="X47:AD47"/>
    <mergeCell ref="C48:E48"/>
    <mergeCell ref="F48:L48"/>
    <mergeCell ref="M48:O48"/>
    <mergeCell ref="Q48:R48"/>
    <mergeCell ref="T48:U48"/>
    <mergeCell ref="X48:AD48"/>
    <mergeCell ref="C47:E47"/>
    <mergeCell ref="F47:L47"/>
    <mergeCell ref="M47:O47"/>
    <mergeCell ref="Q47:R47"/>
    <mergeCell ref="T47:U47"/>
    <mergeCell ref="X45:AD45"/>
    <mergeCell ref="C46:E46"/>
    <mergeCell ref="F46:L46"/>
    <mergeCell ref="M46:O46"/>
    <mergeCell ref="Q46:R46"/>
    <mergeCell ref="T46:U46"/>
    <mergeCell ref="X46:AD46"/>
    <mergeCell ref="C45:E45"/>
    <mergeCell ref="F45:L45"/>
    <mergeCell ref="M45:O45"/>
    <mergeCell ref="Q45:R45"/>
    <mergeCell ref="T45:U45"/>
    <mergeCell ref="X43:AD43"/>
    <mergeCell ref="C44:E44"/>
    <mergeCell ref="F44:L44"/>
    <mergeCell ref="M44:O44"/>
    <mergeCell ref="Q44:R44"/>
    <mergeCell ref="T44:U44"/>
    <mergeCell ref="X44:AD44"/>
    <mergeCell ref="C43:E43"/>
    <mergeCell ref="F43:L43"/>
    <mergeCell ref="M43:O43"/>
    <mergeCell ref="Q43:R43"/>
    <mergeCell ref="T43:U43"/>
    <mergeCell ref="X41:AD41"/>
    <mergeCell ref="C42:E42"/>
    <mergeCell ref="F42:L42"/>
    <mergeCell ref="M42:O42"/>
    <mergeCell ref="Q42:R42"/>
    <mergeCell ref="T42:U42"/>
    <mergeCell ref="X42:AD42"/>
    <mergeCell ref="C41:E41"/>
    <mergeCell ref="F41:L41"/>
    <mergeCell ref="M41:O41"/>
    <mergeCell ref="Q41:R41"/>
    <mergeCell ref="T41:U41"/>
    <mergeCell ref="X39:AD39"/>
    <mergeCell ref="C40:E40"/>
    <mergeCell ref="F40:L40"/>
    <mergeCell ref="M40:O40"/>
    <mergeCell ref="Q40:R40"/>
    <mergeCell ref="T40:U40"/>
    <mergeCell ref="X40:AD40"/>
    <mergeCell ref="C39:E39"/>
    <mergeCell ref="F39:L39"/>
    <mergeCell ref="M39:O39"/>
    <mergeCell ref="Q39:R39"/>
    <mergeCell ref="T39:U39"/>
    <mergeCell ref="X37:AD37"/>
    <mergeCell ref="C38:E38"/>
    <mergeCell ref="F38:L38"/>
    <mergeCell ref="M38:O38"/>
    <mergeCell ref="Q38:R38"/>
    <mergeCell ref="T38:U38"/>
    <mergeCell ref="X38:AD38"/>
    <mergeCell ref="C37:E37"/>
    <mergeCell ref="F37:L37"/>
    <mergeCell ref="M37:O37"/>
    <mergeCell ref="Q37:R37"/>
    <mergeCell ref="T37:U37"/>
    <mergeCell ref="X35:AD35"/>
    <mergeCell ref="C36:E36"/>
    <mergeCell ref="F36:L36"/>
    <mergeCell ref="M36:O36"/>
    <mergeCell ref="Q36:R36"/>
    <mergeCell ref="T36:U36"/>
    <mergeCell ref="X36:AD36"/>
    <mergeCell ref="C35:E35"/>
    <mergeCell ref="F35:L35"/>
    <mergeCell ref="M35:O35"/>
    <mergeCell ref="Q35:R35"/>
    <mergeCell ref="T35:U35"/>
    <mergeCell ref="X33:AD33"/>
    <mergeCell ref="C34:E34"/>
    <mergeCell ref="F34:L34"/>
    <mergeCell ref="M34:O34"/>
    <mergeCell ref="Q34:R34"/>
    <mergeCell ref="T34:U34"/>
    <mergeCell ref="X34:AD34"/>
    <mergeCell ref="C33:E33"/>
    <mergeCell ref="F33:L33"/>
    <mergeCell ref="M33:O33"/>
    <mergeCell ref="Q33:R33"/>
    <mergeCell ref="T33:U33"/>
    <mergeCell ref="X31:AD31"/>
    <mergeCell ref="C32:E32"/>
    <mergeCell ref="F32:L32"/>
    <mergeCell ref="M32:O32"/>
    <mergeCell ref="Q32:R32"/>
    <mergeCell ref="T32:U32"/>
    <mergeCell ref="X32:AD32"/>
    <mergeCell ref="C31:E31"/>
    <mergeCell ref="F31:L31"/>
    <mergeCell ref="M31:O31"/>
    <mergeCell ref="Q31:R31"/>
    <mergeCell ref="T31:U31"/>
    <mergeCell ref="X29:AD29"/>
    <mergeCell ref="C30:E30"/>
    <mergeCell ref="F30:L30"/>
    <mergeCell ref="M30:O30"/>
    <mergeCell ref="Q30:R30"/>
    <mergeCell ref="T30:U30"/>
    <mergeCell ref="X30:AD30"/>
    <mergeCell ref="C29:E29"/>
    <mergeCell ref="F29:L29"/>
    <mergeCell ref="M29:O29"/>
    <mergeCell ref="Q29:R29"/>
    <mergeCell ref="T29:U29"/>
    <mergeCell ref="X28:AD28"/>
    <mergeCell ref="C3:M3"/>
    <mergeCell ref="F8:M8"/>
    <mergeCell ref="F9:M9"/>
    <mergeCell ref="F10:M10"/>
    <mergeCell ref="F11:M11"/>
    <mergeCell ref="C26:E26"/>
    <mergeCell ref="F26:L26"/>
    <mergeCell ref="C6:E6"/>
    <mergeCell ref="C7:E7"/>
    <mergeCell ref="C8:E8"/>
    <mergeCell ref="C9:E9"/>
    <mergeCell ref="C10:E10"/>
    <mergeCell ref="C11:E11"/>
    <mergeCell ref="C12:E12"/>
    <mergeCell ref="C13:E13"/>
    <mergeCell ref="C14:E14"/>
    <mergeCell ref="C15:E15"/>
    <mergeCell ref="U3:X9"/>
    <mergeCell ref="U10:X10"/>
    <mergeCell ref="C16:E16"/>
    <mergeCell ref="F6:M6"/>
    <mergeCell ref="F7:M7"/>
    <mergeCell ref="F12:M12"/>
    <mergeCell ref="X26:AD26"/>
    <mergeCell ref="C27:E27"/>
    <mergeCell ref="F27:L27"/>
    <mergeCell ref="M27:O27"/>
    <mergeCell ref="Q27:R27"/>
    <mergeCell ref="T27:U27"/>
    <mergeCell ref="X23:AD23"/>
    <mergeCell ref="X24:AD24"/>
    <mergeCell ref="X77:AD77"/>
    <mergeCell ref="F77:L77"/>
    <mergeCell ref="Q24:R24"/>
    <mergeCell ref="Q77:R77"/>
    <mergeCell ref="T77:U77"/>
    <mergeCell ref="M24:O24"/>
    <mergeCell ref="Q23:R23"/>
    <mergeCell ref="T23:U23"/>
    <mergeCell ref="T24:U24"/>
    <mergeCell ref="X25:AD25"/>
    <mergeCell ref="X27:AD27"/>
    <mergeCell ref="C28:E28"/>
    <mergeCell ref="F28:L28"/>
    <mergeCell ref="M28:O28"/>
    <mergeCell ref="Q28:R28"/>
    <mergeCell ref="T28:U28"/>
    <mergeCell ref="R9:S9"/>
    <mergeCell ref="C25:E25"/>
    <mergeCell ref="F25:L25"/>
    <mergeCell ref="M25:O25"/>
    <mergeCell ref="Q25:R25"/>
    <mergeCell ref="T25:U25"/>
    <mergeCell ref="C77:E77"/>
    <mergeCell ref="M77:O77"/>
    <mergeCell ref="M26:O26"/>
    <mergeCell ref="Q26:R26"/>
    <mergeCell ref="T26:U26"/>
    <mergeCell ref="F13:M13"/>
    <mergeCell ref="F14:M14"/>
    <mergeCell ref="F15:M15"/>
    <mergeCell ref="F16:M16"/>
    <mergeCell ref="C23:E23"/>
    <mergeCell ref="C24:E24"/>
    <mergeCell ref="F23:L23"/>
    <mergeCell ref="F24:L24"/>
    <mergeCell ref="M23:O23"/>
    <mergeCell ref="C96:E96"/>
    <mergeCell ref="F96:L96"/>
    <mergeCell ref="M96:O96"/>
    <mergeCell ref="Q96:R96"/>
    <mergeCell ref="T96:U96"/>
    <mergeCell ref="X96:AD96"/>
    <mergeCell ref="C97:E97"/>
    <mergeCell ref="F97:L97"/>
    <mergeCell ref="M97:O97"/>
    <mergeCell ref="Q97:R97"/>
    <mergeCell ref="T97:U97"/>
    <mergeCell ref="X97:AD97"/>
    <mergeCell ref="C98:E98"/>
    <mergeCell ref="F98:L98"/>
    <mergeCell ref="M98:O98"/>
    <mergeCell ref="Q98:R98"/>
    <mergeCell ref="T98:U98"/>
    <mergeCell ref="X98:AD98"/>
    <mergeCell ref="C99:E99"/>
    <mergeCell ref="F99:L99"/>
    <mergeCell ref="M99:O99"/>
    <mergeCell ref="Q99:R99"/>
    <mergeCell ref="T99:U99"/>
    <mergeCell ref="X99:AD99"/>
    <mergeCell ref="C100:E100"/>
    <mergeCell ref="F100:L100"/>
    <mergeCell ref="M100:O100"/>
    <mergeCell ref="Q100:R100"/>
    <mergeCell ref="T100:U100"/>
    <mergeCell ref="X100:AD100"/>
    <mergeCell ref="C101:E101"/>
    <mergeCell ref="F101:L101"/>
    <mergeCell ref="M101:O101"/>
    <mergeCell ref="Q101:R101"/>
    <mergeCell ref="T101:U101"/>
    <mergeCell ref="X101:AD101"/>
    <mergeCell ref="C102:E102"/>
    <mergeCell ref="F102:L102"/>
    <mergeCell ref="M102:O102"/>
    <mergeCell ref="Q102:R102"/>
    <mergeCell ref="T102:U102"/>
    <mergeCell ref="X102:AD102"/>
    <mergeCell ref="C103:E103"/>
    <mergeCell ref="F103:L103"/>
    <mergeCell ref="M103:O103"/>
    <mergeCell ref="Q103:R103"/>
    <mergeCell ref="T103:U103"/>
    <mergeCell ref="X103:AD103"/>
    <mergeCell ref="C104:E104"/>
    <mergeCell ref="F104:L104"/>
    <mergeCell ref="M104:O104"/>
    <mergeCell ref="Q104:R104"/>
    <mergeCell ref="T104:U104"/>
    <mergeCell ref="X104:AD104"/>
    <mergeCell ref="C105:E105"/>
    <mergeCell ref="F105:L105"/>
    <mergeCell ref="M105:O105"/>
    <mergeCell ref="Q105:R105"/>
    <mergeCell ref="T105:U105"/>
    <mergeCell ref="X105:AD105"/>
    <mergeCell ref="C106:E106"/>
    <mergeCell ref="F106:L106"/>
    <mergeCell ref="M106:O106"/>
    <mergeCell ref="Q106:R106"/>
    <mergeCell ref="T106:U106"/>
    <mergeCell ref="X106:AD106"/>
    <mergeCell ref="C107:E107"/>
    <mergeCell ref="F107:L107"/>
    <mergeCell ref="M107:O107"/>
    <mergeCell ref="Q107:R107"/>
    <mergeCell ref="T107:U107"/>
    <mergeCell ref="X107:AD107"/>
    <mergeCell ref="C108:E108"/>
    <mergeCell ref="F108:L108"/>
    <mergeCell ref="M108:O108"/>
    <mergeCell ref="Q108:R108"/>
    <mergeCell ref="T108:U108"/>
    <mergeCell ref="X108:AD108"/>
    <mergeCell ref="C109:E109"/>
    <mergeCell ref="F109:L109"/>
    <mergeCell ref="M109:O109"/>
    <mergeCell ref="Q109:R109"/>
    <mergeCell ref="T109:U109"/>
    <mergeCell ref="X109:AD109"/>
    <mergeCell ref="C110:E110"/>
    <mergeCell ref="F110:L110"/>
    <mergeCell ref="M110:O110"/>
    <mergeCell ref="Q110:R110"/>
    <mergeCell ref="T110:U110"/>
    <mergeCell ref="X110:AD110"/>
    <mergeCell ref="C111:E111"/>
    <mergeCell ref="F111:L111"/>
    <mergeCell ref="M111:O111"/>
    <mergeCell ref="Q111:R111"/>
    <mergeCell ref="T111:U111"/>
    <mergeCell ref="X111:AD111"/>
    <mergeCell ref="C112:E112"/>
    <mergeCell ref="F112:L112"/>
    <mergeCell ref="M112:O112"/>
    <mergeCell ref="Q112:R112"/>
    <mergeCell ref="T112:U112"/>
    <mergeCell ref="X112:AD112"/>
    <mergeCell ref="C113:E113"/>
    <mergeCell ref="F113:L113"/>
    <mergeCell ref="M113:O113"/>
    <mergeCell ref="Q113:R113"/>
    <mergeCell ref="T113:U113"/>
    <mergeCell ref="X113:AD113"/>
    <mergeCell ref="C116:E116"/>
    <mergeCell ref="F116:L116"/>
    <mergeCell ref="M116:O116"/>
    <mergeCell ref="Q116:R116"/>
    <mergeCell ref="T116:U116"/>
    <mergeCell ref="X116:AD116"/>
    <mergeCell ref="C114:E114"/>
    <mergeCell ref="F114:L114"/>
    <mergeCell ref="M114:O114"/>
    <mergeCell ref="Q114:R114"/>
    <mergeCell ref="T114:U114"/>
    <mergeCell ref="X114:AD114"/>
    <mergeCell ref="C115:E115"/>
    <mergeCell ref="F115:L115"/>
    <mergeCell ref="M115:O115"/>
    <mergeCell ref="Q115:R115"/>
    <mergeCell ref="T115:U115"/>
    <mergeCell ref="X115:AD115"/>
  </mergeCells>
  <hyperlinks>
    <hyperlink ref="C22" location="'Plan de Acción'!A1" display="Plan de Acción"/>
    <hyperlink ref="F9" r:id="rId1"/>
  </hyperlinks>
  <printOptions horizontalCentered="1"/>
  <pageMargins left="0" right="0" top="0" bottom="0" header="0.3" footer="0.3"/>
  <pageSetup paperSize="120" scale="85" orientation="portrait" r:id="rId2"/>
  <drawing r:id="rId3"/>
  <extLst>
    <ext xmlns:x14="http://schemas.microsoft.com/office/spreadsheetml/2009/9/main" uri="{CCE6A557-97BC-4b89-ADB6-D9C93CAAB3DF}">
      <x14:dataValidations xmlns:xm="http://schemas.microsoft.com/office/excel/2006/main" count="1">
        <x14:dataValidation type="list" allowBlank="1" showInputMessage="1" showErrorMessage="1">
          <x14:formula1>
            <xm:f>Base!$S$2:$S$4</xm:f>
          </x14:formula1>
          <xm:sqref>M123:S124</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dimension ref="A1:X142"/>
  <sheetViews>
    <sheetView topLeftCell="I1" zoomScale="80" zoomScaleNormal="80" workbookViewId="0">
      <selection activeCell="I10" sqref="I10"/>
    </sheetView>
  </sheetViews>
  <sheetFormatPr baseColWidth="10" defaultColWidth="11.42578125" defaultRowHeight="11.25" x14ac:dyDescent="0.2"/>
  <cols>
    <col min="1" max="1" width="33.85546875" style="41" bestFit="1" customWidth="1"/>
    <col min="2" max="2" width="29.42578125" style="41" customWidth="1"/>
    <col min="3" max="3" width="29.5703125" style="41" customWidth="1"/>
    <col min="4" max="4" width="22.28515625" style="41" customWidth="1"/>
    <col min="5" max="5" width="31.42578125" style="41" customWidth="1"/>
    <col min="6" max="6" width="22.28515625" style="41" customWidth="1"/>
    <col min="7" max="7" width="32.140625" style="41" customWidth="1"/>
    <col min="8" max="8" width="58.140625" style="41" customWidth="1"/>
    <col min="9" max="9" width="23.42578125" style="41" customWidth="1"/>
    <col min="10" max="10" width="35.140625" style="41" customWidth="1"/>
    <col min="11" max="11" width="37.42578125" style="41" customWidth="1"/>
    <col min="12" max="12" width="40.85546875" style="41" customWidth="1"/>
    <col min="13" max="15" width="13.140625" style="41" customWidth="1"/>
    <col min="16" max="16" width="12.85546875" style="41" customWidth="1"/>
    <col min="17" max="17" width="18" style="41" bestFit="1" customWidth="1"/>
    <col min="18" max="18" width="18" style="41" customWidth="1"/>
    <col min="19" max="19" width="23.28515625" style="41" customWidth="1"/>
    <col min="20" max="24" width="11.42578125" style="41" customWidth="1"/>
    <col min="25" max="16384" width="11.42578125" style="41"/>
  </cols>
  <sheetData>
    <row r="1" spans="1:24" x14ac:dyDescent="0.2">
      <c r="A1" s="47" t="s">
        <v>0</v>
      </c>
      <c r="B1" s="48" t="s">
        <v>0</v>
      </c>
      <c r="C1" s="48" t="s">
        <v>12</v>
      </c>
      <c r="D1" s="48" t="s">
        <v>49</v>
      </c>
      <c r="E1" s="48" t="s">
        <v>50</v>
      </c>
      <c r="F1" s="48" t="s">
        <v>71</v>
      </c>
      <c r="G1" s="48" t="s">
        <v>42</v>
      </c>
      <c r="H1" s="48" t="s">
        <v>43</v>
      </c>
      <c r="I1" s="48" t="s">
        <v>64</v>
      </c>
      <c r="J1" s="48" t="s">
        <v>65</v>
      </c>
      <c r="K1" s="48" t="s">
        <v>307</v>
      </c>
      <c r="L1" s="48" t="s">
        <v>44</v>
      </c>
      <c r="M1" s="49" t="s">
        <v>68</v>
      </c>
      <c r="N1" s="49" t="s">
        <v>531</v>
      </c>
      <c r="O1" s="49" t="s">
        <v>478</v>
      </c>
      <c r="P1" s="49" t="s">
        <v>145</v>
      </c>
      <c r="Q1" s="49" t="s">
        <v>143</v>
      </c>
      <c r="R1" s="49" t="s">
        <v>553</v>
      </c>
      <c r="S1" s="49" t="s">
        <v>162</v>
      </c>
      <c r="T1" s="49" t="s">
        <v>1217</v>
      </c>
      <c r="U1" s="49"/>
      <c r="V1" s="49"/>
      <c r="W1" s="49"/>
      <c r="X1" s="49"/>
    </row>
    <row r="2" spans="1:24" x14ac:dyDescent="0.2">
      <c r="A2" s="50" t="s">
        <v>387</v>
      </c>
      <c r="B2" s="50" t="s">
        <v>9</v>
      </c>
      <c r="C2" s="50" t="s">
        <v>40</v>
      </c>
      <c r="D2" s="50" t="s">
        <v>61</v>
      </c>
      <c r="E2" s="50" t="s">
        <v>57</v>
      </c>
      <c r="F2" s="41" t="s">
        <v>73</v>
      </c>
      <c r="G2" s="49" t="s">
        <v>186</v>
      </c>
      <c r="H2" s="49" t="s">
        <v>443</v>
      </c>
      <c r="I2" s="41" t="s">
        <v>204</v>
      </c>
      <c r="J2" s="41" t="s">
        <v>253</v>
      </c>
      <c r="K2" s="49" t="s">
        <v>70</v>
      </c>
      <c r="L2" s="51" t="s">
        <v>323</v>
      </c>
      <c r="M2" s="41" t="s">
        <v>382</v>
      </c>
      <c r="N2" s="41" t="s">
        <v>542</v>
      </c>
      <c r="O2" s="41" t="s">
        <v>532</v>
      </c>
      <c r="P2" s="49" t="s">
        <v>524</v>
      </c>
      <c r="Q2" s="49" t="s">
        <v>527</v>
      </c>
      <c r="R2" s="52" t="s">
        <v>554</v>
      </c>
      <c r="S2" s="49" t="s">
        <v>163</v>
      </c>
      <c r="T2" s="49" t="s">
        <v>1218</v>
      </c>
      <c r="U2" s="49"/>
      <c r="V2" s="49"/>
      <c r="W2" s="49"/>
      <c r="X2" s="49"/>
    </row>
    <row r="3" spans="1:24" x14ac:dyDescent="0.2">
      <c r="A3" s="50" t="s">
        <v>384</v>
      </c>
      <c r="B3" s="50" t="s">
        <v>394</v>
      </c>
      <c r="C3" s="50" t="s">
        <v>41</v>
      </c>
      <c r="D3" s="50" t="s">
        <v>61</v>
      </c>
      <c r="E3" s="50" t="s">
        <v>57</v>
      </c>
      <c r="F3" s="41" t="s">
        <v>73</v>
      </c>
      <c r="G3" s="41" t="s">
        <v>184</v>
      </c>
      <c r="H3" s="49" t="s">
        <v>443</v>
      </c>
      <c r="I3" s="41" t="s">
        <v>205</v>
      </c>
      <c r="J3" s="41" t="s">
        <v>254</v>
      </c>
      <c r="K3" s="49" t="s">
        <v>75</v>
      </c>
      <c r="L3" s="51" t="s">
        <v>82</v>
      </c>
      <c r="M3" s="41" t="s">
        <v>135</v>
      </c>
      <c r="N3" s="41" t="s">
        <v>543</v>
      </c>
      <c r="O3" s="41" t="s">
        <v>533</v>
      </c>
      <c r="P3" s="49" t="s">
        <v>525</v>
      </c>
      <c r="Q3" s="41" t="s">
        <v>557</v>
      </c>
      <c r="R3" s="49" t="s">
        <v>555</v>
      </c>
      <c r="S3" s="49" t="s">
        <v>164</v>
      </c>
      <c r="T3" s="49" t="s">
        <v>1219</v>
      </c>
      <c r="U3" s="49"/>
      <c r="V3" s="49"/>
      <c r="W3" s="49"/>
      <c r="X3" s="49"/>
    </row>
    <row r="4" spans="1:24" x14ac:dyDescent="0.2">
      <c r="A4" s="50" t="s">
        <v>385</v>
      </c>
      <c r="B4" s="50" t="s">
        <v>2</v>
      </c>
      <c r="C4" s="49" t="s">
        <v>37</v>
      </c>
      <c r="D4" s="50" t="s">
        <v>61</v>
      </c>
      <c r="E4" s="50" t="s">
        <v>57</v>
      </c>
      <c r="F4" s="41" t="s">
        <v>73</v>
      </c>
      <c r="G4" s="41" t="s">
        <v>191</v>
      </c>
      <c r="H4" s="49" t="s">
        <v>443</v>
      </c>
      <c r="I4" s="41" t="s">
        <v>200</v>
      </c>
      <c r="J4" s="41" t="s">
        <v>258</v>
      </c>
      <c r="K4" s="41" t="s">
        <v>310</v>
      </c>
      <c r="L4" s="51" t="s">
        <v>81</v>
      </c>
      <c r="M4" s="49"/>
      <c r="N4" s="49" t="s">
        <v>523</v>
      </c>
      <c r="O4" s="49" t="s">
        <v>534</v>
      </c>
      <c r="P4" s="49" t="s">
        <v>146</v>
      </c>
      <c r="Q4" s="49" t="s">
        <v>528</v>
      </c>
      <c r="R4" s="49"/>
      <c r="S4" s="49" t="s">
        <v>165</v>
      </c>
      <c r="T4" s="49"/>
      <c r="U4" s="49"/>
      <c r="V4" s="49"/>
      <c r="W4" s="49"/>
      <c r="X4" s="49"/>
    </row>
    <row r="5" spans="1:24" x14ac:dyDescent="0.2">
      <c r="A5" s="50" t="s">
        <v>386</v>
      </c>
      <c r="B5" s="50" t="s">
        <v>5</v>
      </c>
      <c r="C5" s="50" t="s">
        <v>22</v>
      </c>
      <c r="D5" s="50" t="s">
        <v>61</v>
      </c>
      <c r="E5" s="50" t="s">
        <v>57</v>
      </c>
      <c r="F5" s="41" t="s">
        <v>73</v>
      </c>
      <c r="G5" s="41" t="s">
        <v>182</v>
      </c>
      <c r="H5" s="49" t="s">
        <v>443</v>
      </c>
      <c r="I5" s="41" t="s">
        <v>203</v>
      </c>
      <c r="J5" s="41" t="s">
        <v>257</v>
      </c>
      <c r="K5" s="41" t="s">
        <v>73</v>
      </c>
      <c r="L5" s="51" t="s">
        <v>133</v>
      </c>
      <c r="N5" s="41" t="s">
        <v>544</v>
      </c>
      <c r="O5" s="41" t="s">
        <v>535</v>
      </c>
      <c r="P5" s="49"/>
      <c r="Q5" s="41" t="s">
        <v>558</v>
      </c>
      <c r="R5" s="49"/>
      <c r="S5" s="49"/>
      <c r="T5" s="49"/>
      <c r="U5" s="49"/>
      <c r="V5" s="49"/>
      <c r="W5" s="49"/>
      <c r="X5" s="49"/>
    </row>
    <row r="6" spans="1:24" x14ac:dyDescent="0.2">
      <c r="A6" s="50" t="s">
        <v>388</v>
      </c>
      <c r="B6" s="50" t="s">
        <v>6</v>
      </c>
      <c r="C6" s="50" t="s">
        <v>21</v>
      </c>
      <c r="D6" s="50" t="s">
        <v>61</v>
      </c>
      <c r="E6" s="50" t="s">
        <v>57</v>
      </c>
      <c r="F6" s="41" t="s">
        <v>73</v>
      </c>
      <c r="G6" s="41" t="s">
        <v>183</v>
      </c>
      <c r="H6" s="49" t="s">
        <v>443</v>
      </c>
      <c r="I6" s="41" t="s">
        <v>201</v>
      </c>
      <c r="J6" s="41" t="s">
        <v>261</v>
      </c>
      <c r="K6" s="41" t="s">
        <v>312</v>
      </c>
      <c r="L6" s="53" t="s">
        <v>324</v>
      </c>
      <c r="M6" s="49"/>
      <c r="N6" s="49" t="s">
        <v>545</v>
      </c>
      <c r="O6" s="49" t="s">
        <v>536</v>
      </c>
      <c r="P6" s="49"/>
      <c r="Q6" s="49" t="s">
        <v>526</v>
      </c>
      <c r="R6" s="49"/>
      <c r="S6" s="49"/>
      <c r="T6" s="49"/>
      <c r="U6" s="49"/>
      <c r="V6" s="49"/>
      <c r="W6" s="49"/>
      <c r="X6" s="49"/>
    </row>
    <row r="7" spans="1:24" x14ac:dyDescent="0.2">
      <c r="A7" s="50" t="s">
        <v>389</v>
      </c>
      <c r="B7" s="50" t="s">
        <v>10</v>
      </c>
      <c r="C7" s="49" t="s">
        <v>30</v>
      </c>
      <c r="D7" s="50" t="s">
        <v>62</v>
      </c>
      <c r="E7" s="50" t="s">
        <v>51</v>
      </c>
      <c r="F7" s="41" t="s">
        <v>73</v>
      </c>
      <c r="G7" s="41" t="s">
        <v>188</v>
      </c>
      <c r="H7" s="49" t="s">
        <v>445</v>
      </c>
      <c r="I7" s="41" t="s">
        <v>202</v>
      </c>
      <c r="J7" s="41" t="s">
        <v>259</v>
      </c>
      <c r="K7" s="41" t="s">
        <v>434</v>
      </c>
      <c r="L7" s="53" t="s">
        <v>122</v>
      </c>
      <c r="M7" s="49"/>
      <c r="N7" s="49" t="s">
        <v>546</v>
      </c>
      <c r="O7" s="41" t="s">
        <v>556</v>
      </c>
      <c r="P7" s="49"/>
      <c r="Q7" s="41" t="s">
        <v>559</v>
      </c>
      <c r="R7" s="49"/>
      <c r="S7" s="49"/>
      <c r="T7" s="49"/>
      <c r="U7" s="49"/>
      <c r="V7" s="49"/>
      <c r="W7" s="49"/>
      <c r="X7" s="49"/>
    </row>
    <row r="8" spans="1:24" x14ac:dyDescent="0.2">
      <c r="A8" s="50" t="s">
        <v>415</v>
      </c>
      <c r="B8" s="50" t="s">
        <v>4</v>
      </c>
      <c r="C8" s="50" t="s">
        <v>19</v>
      </c>
      <c r="D8" s="50" t="s">
        <v>61</v>
      </c>
      <c r="E8" s="50" t="s">
        <v>57</v>
      </c>
      <c r="F8" s="41" t="s">
        <v>73</v>
      </c>
      <c r="G8" s="49" t="s">
        <v>176</v>
      </c>
      <c r="H8" s="49" t="s">
        <v>443</v>
      </c>
      <c r="I8" s="41" t="s">
        <v>195</v>
      </c>
      <c r="J8" s="41" t="s">
        <v>260</v>
      </c>
      <c r="K8" s="41" t="s">
        <v>317</v>
      </c>
      <c r="L8" s="51" t="s">
        <v>405</v>
      </c>
      <c r="M8" s="49"/>
      <c r="N8" s="49" t="s">
        <v>547</v>
      </c>
      <c r="O8" s="49" t="s">
        <v>537</v>
      </c>
      <c r="P8" s="49"/>
      <c r="Q8" s="52" t="s">
        <v>529</v>
      </c>
      <c r="R8" s="49"/>
      <c r="S8" s="49"/>
      <c r="T8" s="49"/>
      <c r="U8" s="49"/>
      <c r="V8" s="49"/>
      <c r="W8" s="49"/>
      <c r="X8" s="49"/>
    </row>
    <row r="9" spans="1:24" x14ac:dyDescent="0.2">
      <c r="A9" s="50" t="s">
        <v>390</v>
      </c>
      <c r="B9" s="50" t="s">
        <v>4</v>
      </c>
      <c r="C9" s="50" t="s">
        <v>18</v>
      </c>
      <c r="D9" s="50" t="s">
        <v>61</v>
      </c>
      <c r="E9" s="50" t="s">
        <v>57</v>
      </c>
      <c r="F9" s="41" t="s">
        <v>73</v>
      </c>
      <c r="G9" s="49" t="s">
        <v>176</v>
      </c>
      <c r="H9" s="49" t="s">
        <v>443</v>
      </c>
      <c r="I9" s="41" t="s">
        <v>180</v>
      </c>
      <c r="J9" s="41" t="s">
        <v>255</v>
      </c>
      <c r="K9" s="41" t="s">
        <v>433</v>
      </c>
      <c r="L9" s="51" t="s">
        <v>411</v>
      </c>
      <c r="M9" s="49"/>
      <c r="N9" s="49" t="s">
        <v>548</v>
      </c>
      <c r="O9" s="49" t="s">
        <v>538</v>
      </c>
      <c r="P9" s="49"/>
      <c r="Q9" s="41" t="s">
        <v>560</v>
      </c>
      <c r="R9" s="49"/>
      <c r="S9" s="49"/>
      <c r="T9" s="49"/>
      <c r="U9" s="49"/>
      <c r="V9" s="49"/>
      <c r="W9" s="49"/>
      <c r="X9" s="49"/>
    </row>
    <row r="10" spans="1:24" x14ac:dyDescent="0.2">
      <c r="A10" s="50" t="s">
        <v>391</v>
      </c>
      <c r="B10" s="50" t="s">
        <v>4</v>
      </c>
      <c r="C10" s="50" t="s">
        <v>17</v>
      </c>
      <c r="D10" s="50" t="s">
        <v>61</v>
      </c>
      <c r="E10" s="50" t="s">
        <v>57</v>
      </c>
      <c r="F10" s="41" t="s">
        <v>73</v>
      </c>
      <c r="G10" s="49" t="s">
        <v>176</v>
      </c>
      <c r="H10" s="49" t="s">
        <v>443</v>
      </c>
      <c r="I10" s="41" t="s">
        <v>177</v>
      </c>
      <c r="J10" s="41" t="s">
        <v>256</v>
      </c>
      <c r="K10" s="49" t="s">
        <v>308</v>
      </c>
      <c r="L10" s="53" t="s">
        <v>325</v>
      </c>
      <c r="M10" s="49"/>
      <c r="N10" s="49" t="s">
        <v>549</v>
      </c>
      <c r="O10" s="49" t="s">
        <v>530</v>
      </c>
      <c r="P10" s="49"/>
      <c r="Q10" s="49"/>
      <c r="R10" s="49"/>
      <c r="S10" s="49"/>
      <c r="T10" s="49"/>
      <c r="U10" s="49"/>
      <c r="V10" s="49"/>
      <c r="W10" s="49"/>
      <c r="X10" s="49"/>
    </row>
    <row r="11" spans="1:24" x14ac:dyDescent="0.2">
      <c r="A11" s="50" t="s">
        <v>392</v>
      </c>
      <c r="B11" s="50" t="s">
        <v>2</v>
      </c>
      <c r="C11" s="50" t="s">
        <v>15</v>
      </c>
      <c r="D11" s="50" t="s">
        <v>171</v>
      </c>
      <c r="E11" s="50" t="s">
        <v>440</v>
      </c>
      <c r="F11" s="41" t="s">
        <v>73</v>
      </c>
      <c r="G11" s="41" t="s">
        <v>193</v>
      </c>
      <c r="H11" s="49" t="s">
        <v>444</v>
      </c>
      <c r="I11" s="41" t="s">
        <v>181</v>
      </c>
      <c r="J11" s="41" t="s">
        <v>250</v>
      </c>
      <c r="K11" s="41" t="s">
        <v>432</v>
      </c>
      <c r="L11" s="51" t="s">
        <v>326</v>
      </c>
      <c r="M11" s="49"/>
      <c r="N11" s="49" t="s">
        <v>550</v>
      </c>
      <c r="O11" s="49" t="s">
        <v>539</v>
      </c>
      <c r="P11" s="49"/>
      <c r="Q11" s="49"/>
      <c r="R11" s="49"/>
      <c r="S11" s="49"/>
      <c r="T11" s="49"/>
      <c r="U11" s="49"/>
      <c r="V11" s="49"/>
      <c r="W11" s="49"/>
      <c r="X11" s="49"/>
    </row>
    <row r="12" spans="1:24" x14ac:dyDescent="0.2">
      <c r="A12" s="50" t="s">
        <v>393</v>
      </c>
      <c r="B12" s="50" t="s">
        <v>2</v>
      </c>
      <c r="C12" s="50" t="s">
        <v>419</v>
      </c>
      <c r="D12" s="50" t="s">
        <v>171</v>
      </c>
      <c r="E12" s="50" t="s">
        <v>440</v>
      </c>
      <c r="F12" s="49" t="s">
        <v>70</v>
      </c>
      <c r="G12" s="41" t="s">
        <v>190</v>
      </c>
      <c r="H12" s="49" t="s">
        <v>444</v>
      </c>
      <c r="I12" s="41" t="s">
        <v>179</v>
      </c>
      <c r="J12" s="41" t="s">
        <v>252</v>
      </c>
      <c r="K12" s="49" t="s">
        <v>74</v>
      </c>
      <c r="L12" s="53" t="s">
        <v>431</v>
      </c>
      <c r="M12" s="49"/>
      <c r="N12" s="49" t="s">
        <v>551</v>
      </c>
      <c r="O12" s="49" t="s">
        <v>540</v>
      </c>
      <c r="P12" s="49"/>
      <c r="Q12" s="49"/>
      <c r="R12" s="49"/>
      <c r="S12" s="49"/>
      <c r="T12" s="49"/>
      <c r="U12" s="49"/>
      <c r="V12" s="49"/>
      <c r="W12" s="49"/>
      <c r="X12" s="49"/>
    </row>
    <row r="13" spans="1:24" x14ac:dyDescent="0.2">
      <c r="B13" s="50" t="s">
        <v>2</v>
      </c>
      <c r="C13" s="50" t="s">
        <v>16</v>
      </c>
      <c r="D13" s="50" t="s">
        <v>60</v>
      </c>
      <c r="E13" s="50" t="s">
        <v>56</v>
      </c>
      <c r="F13" s="41" t="s">
        <v>73</v>
      </c>
      <c r="G13" s="41" t="s">
        <v>190</v>
      </c>
      <c r="H13" s="49" t="s">
        <v>444</v>
      </c>
      <c r="I13" s="41" t="s">
        <v>178</v>
      </c>
      <c r="J13" s="41" t="s">
        <v>249</v>
      </c>
      <c r="K13" s="41" t="s">
        <v>309</v>
      </c>
      <c r="L13" s="53" t="s">
        <v>94</v>
      </c>
      <c r="M13" s="49"/>
      <c r="N13" s="49" t="s">
        <v>552</v>
      </c>
      <c r="O13" s="49" t="s">
        <v>541</v>
      </c>
      <c r="P13" s="49"/>
      <c r="Q13" s="49"/>
      <c r="R13" s="49"/>
      <c r="S13" s="49"/>
      <c r="T13" s="49"/>
      <c r="U13" s="49"/>
      <c r="V13" s="49"/>
      <c r="W13" s="49"/>
      <c r="X13" s="49"/>
    </row>
    <row r="14" spans="1:24" x14ac:dyDescent="0.2">
      <c r="B14" s="50" t="s">
        <v>11</v>
      </c>
      <c r="C14" s="50" t="s">
        <v>35</v>
      </c>
      <c r="D14" s="50" t="s">
        <v>1</v>
      </c>
      <c r="E14" s="50" t="s">
        <v>1</v>
      </c>
      <c r="F14" s="41" t="s">
        <v>73</v>
      </c>
      <c r="G14" s="41" t="s">
        <v>194</v>
      </c>
      <c r="H14" s="49" t="s">
        <v>444</v>
      </c>
      <c r="I14" s="41" t="s">
        <v>416</v>
      </c>
      <c r="J14" s="41" t="s">
        <v>251</v>
      </c>
      <c r="K14" s="41" t="s">
        <v>311</v>
      </c>
      <c r="L14" s="53" t="s">
        <v>327</v>
      </c>
      <c r="M14" s="49"/>
      <c r="N14" s="49"/>
      <c r="O14" s="49"/>
      <c r="P14" s="49"/>
      <c r="Q14" s="49"/>
      <c r="R14" s="49"/>
      <c r="S14" s="49"/>
      <c r="T14" s="49"/>
      <c r="U14" s="49"/>
      <c r="V14" s="49"/>
      <c r="W14" s="49"/>
      <c r="X14" s="49"/>
    </row>
    <row r="15" spans="1:24" x14ac:dyDescent="0.2">
      <c r="A15" s="50"/>
      <c r="B15" s="50" t="s">
        <v>2</v>
      </c>
      <c r="C15" s="49" t="s">
        <v>38</v>
      </c>
      <c r="D15" s="50" t="s">
        <v>61</v>
      </c>
      <c r="E15" s="50" t="s">
        <v>57</v>
      </c>
      <c r="F15" s="41" t="s">
        <v>73</v>
      </c>
      <c r="G15" s="41" t="s">
        <v>191</v>
      </c>
      <c r="H15" s="49" t="s">
        <v>443</v>
      </c>
      <c r="I15" s="41" t="s">
        <v>206</v>
      </c>
      <c r="J15" s="41" t="s">
        <v>248</v>
      </c>
      <c r="K15" s="41" t="s">
        <v>315</v>
      </c>
      <c r="L15" s="53" t="s">
        <v>110</v>
      </c>
      <c r="M15" s="49"/>
      <c r="N15" s="49"/>
      <c r="O15" s="49"/>
      <c r="P15" s="49"/>
      <c r="Q15" s="49"/>
      <c r="R15" s="49"/>
      <c r="S15" s="49"/>
      <c r="T15" s="49"/>
      <c r="U15" s="49"/>
      <c r="V15" s="49"/>
      <c r="W15" s="49"/>
      <c r="X15" s="49"/>
    </row>
    <row r="16" spans="1:24" x14ac:dyDescent="0.2">
      <c r="A16" s="50"/>
      <c r="B16" s="50" t="s">
        <v>2</v>
      </c>
      <c r="C16" s="41" t="s">
        <v>167</v>
      </c>
      <c r="D16" s="50" t="s">
        <v>60</v>
      </c>
      <c r="E16" s="41" t="s">
        <v>54</v>
      </c>
      <c r="F16" s="41" t="s">
        <v>73</v>
      </c>
      <c r="G16" s="41" t="s">
        <v>190</v>
      </c>
      <c r="H16" s="49" t="s">
        <v>443</v>
      </c>
      <c r="I16" s="41" t="s">
        <v>207</v>
      </c>
      <c r="J16" s="49" t="s">
        <v>218</v>
      </c>
      <c r="L16" s="53" t="s">
        <v>328</v>
      </c>
      <c r="M16" s="49"/>
      <c r="N16" s="49"/>
      <c r="O16" s="49"/>
      <c r="P16" s="49"/>
      <c r="Q16" s="49"/>
      <c r="R16" s="49"/>
      <c r="S16" s="49"/>
      <c r="T16" s="49"/>
      <c r="U16" s="49"/>
      <c r="V16" s="49"/>
      <c r="W16" s="49"/>
      <c r="X16" s="49"/>
    </row>
    <row r="17" spans="1:24" x14ac:dyDescent="0.2">
      <c r="A17" s="50"/>
      <c r="B17" s="50" t="s">
        <v>2</v>
      </c>
      <c r="C17" s="50" t="s">
        <v>13</v>
      </c>
      <c r="D17" s="50" t="s">
        <v>60</v>
      </c>
      <c r="E17" s="50" t="s">
        <v>168</v>
      </c>
      <c r="F17" s="49" t="s">
        <v>435</v>
      </c>
      <c r="G17" s="41" t="s">
        <v>190</v>
      </c>
      <c r="H17" s="49" t="s">
        <v>444</v>
      </c>
      <c r="I17" s="41" t="s">
        <v>208</v>
      </c>
      <c r="J17" s="49" t="s">
        <v>222</v>
      </c>
      <c r="K17" s="49"/>
      <c r="L17" s="53" t="s">
        <v>87</v>
      </c>
      <c r="M17" s="49"/>
      <c r="N17" s="49"/>
      <c r="O17" s="49"/>
      <c r="P17" s="49"/>
      <c r="Q17" s="49"/>
      <c r="R17" s="49"/>
      <c r="S17" s="49"/>
      <c r="T17" s="49"/>
      <c r="U17" s="49"/>
      <c r="V17" s="49"/>
      <c r="W17" s="49"/>
      <c r="X17" s="49"/>
    </row>
    <row r="18" spans="1:24" x14ac:dyDescent="0.2">
      <c r="A18" s="50"/>
      <c r="B18" s="50" t="s">
        <v>9</v>
      </c>
      <c r="C18" s="50" t="s">
        <v>32</v>
      </c>
      <c r="D18" s="50" t="s">
        <v>62</v>
      </c>
      <c r="E18" s="50" t="s">
        <v>442</v>
      </c>
      <c r="F18" s="41" t="s">
        <v>73</v>
      </c>
      <c r="G18" s="49" t="s">
        <v>186</v>
      </c>
      <c r="H18" s="49" t="s">
        <v>443</v>
      </c>
      <c r="I18" s="41" t="s">
        <v>213</v>
      </c>
      <c r="J18" s="49" t="s">
        <v>220</v>
      </c>
      <c r="K18" s="49"/>
      <c r="L18" s="51" t="s">
        <v>321</v>
      </c>
      <c r="M18" s="49"/>
      <c r="N18" s="49"/>
      <c r="O18" s="49"/>
      <c r="P18" s="49"/>
      <c r="Q18" s="49"/>
      <c r="R18" s="49"/>
      <c r="S18" s="49"/>
      <c r="T18" s="49"/>
      <c r="U18" s="49"/>
      <c r="V18" s="49"/>
      <c r="W18" s="49"/>
      <c r="X18" s="49"/>
    </row>
    <row r="19" spans="1:24" x14ac:dyDescent="0.2">
      <c r="A19" s="50"/>
      <c r="B19" s="50" t="s">
        <v>2</v>
      </c>
      <c r="C19" s="50" t="s">
        <v>14</v>
      </c>
      <c r="D19" s="50" t="s">
        <v>60</v>
      </c>
      <c r="E19" s="50" t="s">
        <v>55</v>
      </c>
      <c r="F19" s="49" t="s">
        <v>435</v>
      </c>
      <c r="G19" s="41" t="s">
        <v>190</v>
      </c>
      <c r="H19" s="49" t="s">
        <v>444</v>
      </c>
      <c r="I19" s="41" t="s">
        <v>214</v>
      </c>
      <c r="J19" s="41" t="s">
        <v>230</v>
      </c>
      <c r="L19" s="51" t="s">
        <v>320</v>
      </c>
      <c r="M19" s="49"/>
      <c r="N19" s="49"/>
      <c r="O19" s="49"/>
      <c r="P19" s="49"/>
      <c r="Q19" s="49"/>
      <c r="R19" s="49"/>
      <c r="S19" s="49"/>
      <c r="T19" s="49"/>
      <c r="U19" s="49"/>
      <c r="V19" s="49"/>
      <c r="W19" s="49"/>
      <c r="X19" s="49"/>
    </row>
    <row r="20" spans="1:24" x14ac:dyDescent="0.2">
      <c r="A20" s="50"/>
      <c r="B20" s="50" t="s">
        <v>8</v>
      </c>
      <c r="C20" s="50" t="s">
        <v>24</v>
      </c>
      <c r="D20" s="50" t="s">
        <v>62</v>
      </c>
      <c r="E20" s="41" t="s">
        <v>54</v>
      </c>
      <c r="F20" s="49" t="s">
        <v>438</v>
      </c>
      <c r="G20" s="41" t="s">
        <v>189</v>
      </c>
      <c r="H20" s="49" t="s">
        <v>444</v>
      </c>
      <c r="I20" s="41" t="s">
        <v>188</v>
      </c>
      <c r="J20" s="41" t="s">
        <v>224</v>
      </c>
      <c r="L20" s="53" t="s">
        <v>126</v>
      </c>
      <c r="M20" s="49"/>
      <c r="N20" s="49"/>
      <c r="O20" s="49"/>
      <c r="P20" s="49"/>
      <c r="Q20" s="49"/>
      <c r="R20" s="49"/>
      <c r="S20" s="49"/>
      <c r="T20" s="49"/>
      <c r="U20" s="49"/>
      <c r="V20" s="49"/>
      <c r="W20" s="49"/>
      <c r="X20" s="49"/>
    </row>
    <row r="21" spans="1:24" x14ac:dyDescent="0.2">
      <c r="A21" s="50"/>
      <c r="B21" s="50" t="s">
        <v>7</v>
      </c>
      <c r="C21" s="49" t="s">
        <v>27</v>
      </c>
      <c r="D21" s="50" t="s">
        <v>61</v>
      </c>
      <c r="E21" s="50" t="s">
        <v>57</v>
      </c>
      <c r="F21" s="41" t="s">
        <v>73</v>
      </c>
      <c r="G21" s="41" t="s">
        <v>185</v>
      </c>
      <c r="H21" s="49" t="s">
        <v>443</v>
      </c>
      <c r="I21" s="41" t="s">
        <v>199</v>
      </c>
      <c r="J21" s="41" t="s">
        <v>231</v>
      </c>
      <c r="L21" s="53" t="s">
        <v>127</v>
      </c>
      <c r="M21" s="49"/>
      <c r="N21" s="49"/>
      <c r="O21" s="49"/>
      <c r="P21" s="49"/>
      <c r="Q21" s="49"/>
      <c r="R21" s="49"/>
      <c r="S21" s="49"/>
      <c r="T21" s="49"/>
      <c r="U21" s="49"/>
      <c r="V21" s="49"/>
      <c r="W21" s="49"/>
      <c r="X21" s="49"/>
    </row>
    <row r="22" spans="1:24" x14ac:dyDescent="0.2">
      <c r="A22" s="50"/>
      <c r="B22" s="50" t="s">
        <v>2</v>
      </c>
      <c r="C22" s="50" t="s">
        <v>36</v>
      </c>
      <c r="D22" s="50" t="s">
        <v>383</v>
      </c>
      <c r="E22" s="50" t="s">
        <v>58</v>
      </c>
      <c r="F22" s="49" t="s">
        <v>436</v>
      </c>
      <c r="G22" s="41" t="s">
        <v>190</v>
      </c>
      <c r="H22" s="49" t="s">
        <v>443</v>
      </c>
      <c r="I22" s="41" t="s">
        <v>211</v>
      </c>
      <c r="J22" s="49" t="s">
        <v>221</v>
      </c>
      <c r="K22" s="49"/>
      <c r="L22" s="51" t="s">
        <v>412</v>
      </c>
      <c r="M22" s="49"/>
      <c r="N22" s="49"/>
      <c r="O22" s="49"/>
      <c r="P22" s="49"/>
      <c r="Q22" s="49"/>
      <c r="R22" s="49"/>
      <c r="S22" s="49"/>
      <c r="T22" s="49"/>
      <c r="U22" s="49"/>
      <c r="V22" s="49"/>
      <c r="W22" s="49"/>
      <c r="X22" s="49"/>
    </row>
    <row r="23" spans="1:24" x14ac:dyDescent="0.2">
      <c r="A23" s="50"/>
      <c r="B23" s="50" t="s">
        <v>10</v>
      </c>
      <c r="C23" s="49" t="s">
        <v>28</v>
      </c>
      <c r="D23" s="50" t="s">
        <v>62</v>
      </c>
      <c r="E23" s="50" t="s">
        <v>51</v>
      </c>
      <c r="F23" s="41" t="s">
        <v>73</v>
      </c>
      <c r="G23" s="41" t="s">
        <v>188</v>
      </c>
      <c r="H23" s="49" t="s">
        <v>445</v>
      </c>
      <c r="I23" s="41" t="s">
        <v>209</v>
      </c>
      <c r="J23" s="41" t="s">
        <v>225</v>
      </c>
      <c r="L23" s="53" t="s">
        <v>363</v>
      </c>
      <c r="P23" s="49"/>
      <c r="Q23" s="49"/>
      <c r="R23" s="49"/>
      <c r="S23" s="49"/>
      <c r="T23" s="49"/>
      <c r="U23" s="49"/>
      <c r="V23" s="49"/>
      <c r="W23" s="49"/>
      <c r="X23" s="49"/>
    </row>
    <row r="24" spans="1:24" x14ac:dyDescent="0.2">
      <c r="A24" s="50"/>
      <c r="B24" s="50" t="s">
        <v>9</v>
      </c>
      <c r="C24" s="50" t="s">
        <v>34</v>
      </c>
      <c r="D24" s="50" t="s">
        <v>61</v>
      </c>
      <c r="E24" s="50" t="s">
        <v>57</v>
      </c>
      <c r="F24" s="41" t="s">
        <v>73</v>
      </c>
      <c r="G24" s="49" t="s">
        <v>186</v>
      </c>
      <c r="H24" s="49" t="s">
        <v>443</v>
      </c>
      <c r="I24" s="41" t="s">
        <v>212</v>
      </c>
      <c r="J24" s="49" t="s">
        <v>219</v>
      </c>
      <c r="K24" s="49"/>
      <c r="L24" s="51" t="s">
        <v>329</v>
      </c>
      <c r="M24" s="49"/>
      <c r="N24" s="49"/>
      <c r="O24" s="49"/>
      <c r="P24" s="49"/>
      <c r="Q24" s="49"/>
      <c r="R24" s="49"/>
      <c r="S24" s="49"/>
      <c r="T24" s="49"/>
      <c r="U24" s="49"/>
      <c r="V24" s="49"/>
      <c r="W24" s="49"/>
      <c r="X24" s="49"/>
    </row>
    <row r="25" spans="1:24" x14ac:dyDescent="0.2">
      <c r="A25" s="50"/>
      <c r="B25" s="50" t="s">
        <v>10</v>
      </c>
      <c r="C25" s="50" t="s">
        <v>31</v>
      </c>
      <c r="D25" s="50" t="s">
        <v>62</v>
      </c>
      <c r="E25" s="50" t="s">
        <v>51</v>
      </c>
      <c r="F25" s="41" t="s">
        <v>73</v>
      </c>
      <c r="G25" s="41" t="s">
        <v>188</v>
      </c>
      <c r="H25" s="49" t="s">
        <v>445</v>
      </c>
      <c r="I25" s="41" t="s">
        <v>210</v>
      </c>
      <c r="J25" s="41" t="s">
        <v>229</v>
      </c>
      <c r="L25" s="51" t="s">
        <v>322</v>
      </c>
      <c r="M25" s="49"/>
      <c r="N25" s="49"/>
      <c r="O25" s="49"/>
      <c r="P25" s="49"/>
      <c r="Q25" s="49"/>
      <c r="R25" s="49"/>
      <c r="S25" s="49"/>
      <c r="T25" s="49"/>
      <c r="U25" s="49"/>
      <c r="V25" s="49"/>
      <c r="W25" s="49"/>
      <c r="X25" s="49"/>
    </row>
    <row r="26" spans="1:24" x14ac:dyDescent="0.2">
      <c r="A26" s="50"/>
      <c r="B26" s="50" t="s">
        <v>8</v>
      </c>
      <c r="C26" s="50" t="s">
        <v>23</v>
      </c>
      <c r="D26" s="50" t="s">
        <v>59</v>
      </c>
      <c r="E26" s="50" t="s">
        <v>52</v>
      </c>
      <c r="F26" s="49" t="s">
        <v>437</v>
      </c>
      <c r="G26" s="41" t="s">
        <v>189</v>
      </c>
      <c r="H26" s="49" t="s">
        <v>444</v>
      </c>
      <c r="I26" s="41" t="s">
        <v>417</v>
      </c>
      <c r="J26" s="49" t="s">
        <v>223</v>
      </c>
      <c r="K26" s="49"/>
      <c r="L26" s="53" t="s">
        <v>330</v>
      </c>
      <c r="P26" s="49"/>
      <c r="Q26" s="49"/>
      <c r="R26" s="49"/>
      <c r="S26" s="49"/>
      <c r="T26" s="49"/>
      <c r="U26" s="49"/>
      <c r="V26" s="49"/>
      <c r="W26" s="49"/>
      <c r="X26" s="49"/>
    </row>
    <row r="27" spans="1:24" x14ac:dyDescent="0.2">
      <c r="A27" s="50"/>
      <c r="B27" s="50" t="s">
        <v>9</v>
      </c>
      <c r="C27" s="50" t="s">
        <v>33</v>
      </c>
      <c r="D27" s="50" t="s">
        <v>61</v>
      </c>
      <c r="E27" s="50" t="s">
        <v>57</v>
      </c>
      <c r="F27" s="41" t="s">
        <v>73</v>
      </c>
      <c r="G27" s="49" t="s">
        <v>186</v>
      </c>
      <c r="H27" s="49" t="s">
        <v>443</v>
      </c>
      <c r="I27" s="41" t="s">
        <v>196</v>
      </c>
      <c r="J27" s="49" t="s">
        <v>217</v>
      </c>
      <c r="K27" s="49"/>
      <c r="L27" s="53" t="s">
        <v>331</v>
      </c>
      <c r="M27" s="49"/>
      <c r="N27" s="49"/>
      <c r="O27" s="49"/>
      <c r="P27" s="49"/>
      <c r="Q27" s="49"/>
      <c r="R27" s="49"/>
      <c r="S27" s="49"/>
      <c r="T27" s="49"/>
      <c r="U27" s="49"/>
      <c r="V27" s="49"/>
      <c r="W27" s="49"/>
      <c r="X27" s="49"/>
    </row>
    <row r="28" spans="1:24" x14ac:dyDescent="0.2">
      <c r="A28" s="50"/>
      <c r="B28" s="50" t="s">
        <v>10</v>
      </c>
      <c r="C28" s="49" t="s">
        <v>29</v>
      </c>
      <c r="D28" s="50" t="s">
        <v>62</v>
      </c>
      <c r="E28" s="50" t="s">
        <v>51</v>
      </c>
      <c r="F28" s="41" t="s">
        <v>73</v>
      </c>
      <c r="G28" s="41" t="s">
        <v>188</v>
      </c>
      <c r="H28" s="49" t="s">
        <v>445</v>
      </c>
      <c r="I28" s="41" t="s">
        <v>197</v>
      </c>
      <c r="J28" s="41" t="s">
        <v>404</v>
      </c>
      <c r="L28" s="51" t="s">
        <v>319</v>
      </c>
      <c r="P28" s="49"/>
      <c r="Q28" s="49"/>
      <c r="R28" s="49"/>
      <c r="S28" s="49"/>
      <c r="T28" s="49"/>
      <c r="U28" s="49"/>
      <c r="V28" s="49"/>
      <c r="W28" s="49"/>
      <c r="X28" s="49"/>
    </row>
    <row r="29" spans="1:24" x14ac:dyDescent="0.2">
      <c r="A29" s="50"/>
      <c r="B29" s="50" t="s">
        <v>8</v>
      </c>
      <c r="C29" s="50" t="s">
        <v>26</v>
      </c>
      <c r="D29" s="50" t="s">
        <v>62</v>
      </c>
      <c r="E29" s="41" t="s">
        <v>170</v>
      </c>
      <c r="F29" s="41" t="s">
        <v>73</v>
      </c>
      <c r="G29" s="41" t="s">
        <v>189</v>
      </c>
      <c r="H29" s="49" t="s">
        <v>444</v>
      </c>
      <c r="I29" s="41" t="s">
        <v>198</v>
      </c>
      <c r="J29" s="41" t="s">
        <v>226</v>
      </c>
      <c r="K29" s="49"/>
      <c r="L29" s="53" t="s">
        <v>332</v>
      </c>
      <c r="M29" s="49"/>
      <c r="N29" s="49"/>
      <c r="O29" s="49"/>
      <c r="P29" s="49"/>
      <c r="Q29" s="49"/>
      <c r="R29" s="49"/>
      <c r="S29" s="49"/>
      <c r="T29" s="49"/>
      <c r="U29" s="49"/>
      <c r="V29" s="49"/>
      <c r="W29" s="49"/>
      <c r="X29" s="49"/>
    </row>
    <row r="30" spans="1:24" x14ac:dyDescent="0.2">
      <c r="A30" s="50"/>
      <c r="B30" s="50" t="s">
        <v>8</v>
      </c>
      <c r="C30" s="50" t="s">
        <v>25</v>
      </c>
      <c r="D30" s="50" t="s">
        <v>62</v>
      </c>
      <c r="E30" s="50" t="s">
        <v>441</v>
      </c>
      <c r="F30" s="49" t="s">
        <v>439</v>
      </c>
      <c r="G30" s="41" t="s">
        <v>189</v>
      </c>
      <c r="H30" s="49" t="s">
        <v>444</v>
      </c>
      <c r="I30" s="49"/>
      <c r="J30" s="49" t="s">
        <v>216</v>
      </c>
      <c r="L30" s="53" t="s">
        <v>333</v>
      </c>
      <c r="M30" s="49"/>
      <c r="N30" s="49"/>
      <c r="O30" s="49"/>
      <c r="P30" s="49"/>
      <c r="Q30" s="49"/>
      <c r="R30" s="49"/>
      <c r="S30" s="49"/>
      <c r="T30" s="49"/>
      <c r="U30" s="49"/>
      <c r="V30" s="49"/>
      <c r="W30" s="49"/>
      <c r="X30" s="49"/>
    </row>
    <row r="31" spans="1:24" x14ac:dyDescent="0.2">
      <c r="A31" s="50"/>
      <c r="B31" s="50" t="s">
        <v>3</v>
      </c>
      <c r="C31" s="50" t="s">
        <v>45</v>
      </c>
      <c r="D31" s="50" t="s">
        <v>61</v>
      </c>
      <c r="E31" s="49" t="s">
        <v>53</v>
      </c>
      <c r="F31" s="41" t="s">
        <v>73</v>
      </c>
      <c r="G31" s="41" t="s">
        <v>192</v>
      </c>
      <c r="H31" s="49" t="s">
        <v>444</v>
      </c>
      <c r="I31" s="49"/>
      <c r="J31" s="41" t="s">
        <v>228</v>
      </c>
      <c r="L31" s="51" t="s">
        <v>427</v>
      </c>
      <c r="M31" s="49"/>
      <c r="N31" s="49"/>
      <c r="O31" s="49"/>
      <c r="P31" s="49"/>
      <c r="Q31" s="49"/>
      <c r="R31" s="49"/>
      <c r="S31" s="49"/>
      <c r="T31" s="49"/>
      <c r="U31" s="49"/>
      <c r="V31" s="49"/>
      <c r="W31" s="49"/>
      <c r="X31" s="49"/>
    </row>
    <row r="32" spans="1:24" x14ac:dyDescent="0.2">
      <c r="A32" s="50"/>
      <c r="B32" s="50" t="s">
        <v>8</v>
      </c>
      <c r="C32" s="50" t="s">
        <v>316</v>
      </c>
      <c r="D32" s="50" t="s">
        <v>62</v>
      </c>
      <c r="E32" s="50" t="s">
        <v>169</v>
      </c>
      <c r="F32" s="49" t="s">
        <v>438</v>
      </c>
      <c r="G32" s="41" t="s">
        <v>189</v>
      </c>
      <c r="H32" s="49" t="s">
        <v>444</v>
      </c>
      <c r="I32" s="49"/>
      <c r="J32" s="41" t="s">
        <v>227</v>
      </c>
      <c r="K32" s="49"/>
      <c r="L32" s="51" t="s">
        <v>77</v>
      </c>
      <c r="M32" s="49"/>
      <c r="N32" s="49"/>
      <c r="O32" s="49"/>
      <c r="P32" s="49"/>
      <c r="Q32" s="49"/>
      <c r="R32" s="49"/>
      <c r="S32" s="49"/>
      <c r="T32" s="49"/>
      <c r="U32" s="49"/>
      <c r="V32" s="49"/>
      <c r="W32" s="49"/>
      <c r="X32" s="49"/>
    </row>
    <row r="33" spans="1:24" x14ac:dyDescent="0.2">
      <c r="A33" s="50"/>
      <c r="B33" s="50" t="s">
        <v>9</v>
      </c>
      <c r="C33" s="50" t="s">
        <v>20</v>
      </c>
      <c r="D33" s="50" t="s">
        <v>61</v>
      </c>
      <c r="E33" s="50" t="s">
        <v>57</v>
      </c>
      <c r="F33" s="41" t="s">
        <v>73</v>
      </c>
      <c r="G33" s="49" t="s">
        <v>187</v>
      </c>
      <c r="H33" s="49" t="s">
        <v>443</v>
      </c>
      <c r="I33" s="49"/>
      <c r="J33" s="49" t="s">
        <v>215</v>
      </c>
      <c r="L33" s="51" t="s">
        <v>334</v>
      </c>
      <c r="M33" s="49"/>
      <c r="N33" s="49"/>
      <c r="O33" s="49"/>
      <c r="P33" s="49"/>
      <c r="Q33" s="49"/>
      <c r="R33" s="49"/>
      <c r="S33" s="49"/>
      <c r="T33" s="49"/>
      <c r="U33" s="49"/>
      <c r="V33" s="49"/>
      <c r="W33" s="49"/>
      <c r="X33" s="49"/>
    </row>
    <row r="34" spans="1:24" x14ac:dyDescent="0.2">
      <c r="A34" s="50"/>
      <c r="B34" s="50" t="s">
        <v>10</v>
      </c>
      <c r="C34" s="49" t="s">
        <v>39</v>
      </c>
      <c r="D34" s="50" t="s">
        <v>62</v>
      </c>
      <c r="E34" s="50" t="s">
        <v>51</v>
      </c>
      <c r="F34" s="41" t="s">
        <v>73</v>
      </c>
      <c r="G34" s="41" t="s">
        <v>188</v>
      </c>
      <c r="H34" s="49" t="s">
        <v>445</v>
      </c>
      <c r="I34" s="49"/>
      <c r="J34" s="41" t="s">
        <v>270</v>
      </c>
      <c r="L34" s="53" t="s">
        <v>335</v>
      </c>
      <c r="M34" s="49"/>
      <c r="N34" s="49"/>
      <c r="O34" s="49"/>
      <c r="P34" s="49"/>
      <c r="Q34" s="49"/>
      <c r="R34" s="49"/>
      <c r="S34" s="49"/>
      <c r="T34" s="49"/>
      <c r="U34" s="49"/>
      <c r="V34" s="49"/>
      <c r="W34" s="49"/>
      <c r="X34" s="49"/>
    </row>
    <row r="35" spans="1:24" x14ac:dyDescent="0.2">
      <c r="A35" s="50"/>
      <c r="B35" s="50"/>
      <c r="C35" s="49"/>
      <c r="D35" s="49"/>
      <c r="E35" s="49" t="s">
        <v>1228</v>
      </c>
      <c r="F35" s="49"/>
      <c r="H35" s="49"/>
      <c r="I35" s="49"/>
      <c r="J35" s="41" t="s">
        <v>279</v>
      </c>
      <c r="L35" s="53" t="s">
        <v>89</v>
      </c>
      <c r="M35" s="49"/>
      <c r="N35" s="49"/>
      <c r="O35" s="49"/>
      <c r="P35" s="49"/>
      <c r="Q35" s="49"/>
      <c r="R35" s="49"/>
      <c r="S35" s="49"/>
      <c r="T35" s="49"/>
      <c r="U35" s="49"/>
      <c r="V35" s="49"/>
      <c r="W35" s="49"/>
      <c r="X35" s="49"/>
    </row>
    <row r="36" spans="1:24" x14ac:dyDescent="0.2">
      <c r="A36" s="50"/>
      <c r="B36" s="50"/>
      <c r="C36" s="49"/>
      <c r="F36" s="49"/>
      <c r="G36" s="54"/>
      <c r="H36" s="49"/>
      <c r="I36" s="49"/>
      <c r="J36" s="41" t="s">
        <v>274</v>
      </c>
      <c r="L36" s="53" t="s">
        <v>91</v>
      </c>
      <c r="M36" s="49"/>
      <c r="N36" s="49"/>
      <c r="O36" s="49"/>
      <c r="P36" s="49"/>
      <c r="Q36" s="49"/>
      <c r="R36" s="49"/>
      <c r="S36" s="49"/>
      <c r="T36" s="49"/>
      <c r="U36" s="49"/>
      <c r="V36" s="49"/>
      <c r="W36" s="49"/>
      <c r="X36" s="49"/>
    </row>
    <row r="37" spans="1:24" x14ac:dyDescent="0.2">
      <c r="A37" s="50"/>
      <c r="B37" s="50"/>
      <c r="C37" s="49"/>
      <c r="F37" s="49"/>
      <c r="I37" s="49"/>
      <c r="J37" s="41" t="s">
        <v>269</v>
      </c>
      <c r="L37" s="51" t="s">
        <v>420</v>
      </c>
      <c r="P37" s="49"/>
      <c r="Q37" s="49"/>
      <c r="R37" s="49"/>
      <c r="S37" s="49"/>
      <c r="T37" s="49"/>
      <c r="U37" s="49"/>
      <c r="V37" s="49"/>
      <c r="W37" s="49"/>
      <c r="X37" s="49"/>
    </row>
    <row r="38" spans="1:24" x14ac:dyDescent="0.2">
      <c r="A38" s="50"/>
      <c r="B38" s="50"/>
      <c r="C38" s="49"/>
      <c r="F38" s="49"/>
      <c r="H38" s="49"/>
      <c r="I38" s="49"/>
      <c r="J38" s="41" t="s">
        <v>272</v>
      </c>
      <c r="L38" s="51" t="s">
        <v>132</v>
      </c>
      <c r="M38" s="49"/>
      <c r="N38" s="49"/>
      <c r="O38" s="49"/>
      <c r="P38" s="49"/>
      <c r="Q38" s="49"/>
      <c r="R38" s="49"/>
      <c r="S38" s="49"/>
      <c r="T38" s="49"/>
      <c r="U38" s="49"/>
      <c r="V38" s="49"/>
      <c r="W38" s="49"/>
      <c r="X38" s="49"/>
    </row>
    <row r="39" spans="1:24" ht="12.75" x14ac:dyDescent="0.2">
      <c r="A39" s="50"/>
      <c r="B39" s="46"/>
      <c r="C39" s="49"/>
      <c r="I39" s="49"/>
      <c r="J39" s="41" t="s">
        <v>418</v>
      </c>
      <c r="L39" s="51" t="s">
        <v>128</v>
      </c>
      <c r="M39" s="49"/>
      <c r="N39" s="49"/>
      <c r="O39" s="49"/>
      <c r="P39" s="49"/>
      <c r="Q39" s="49"/>
      <c r="R39" s="49"/>
      <c r="S39" s="49"/>
      <c r="T39" s="49"/>
      <c r="U39" s="49"/>
      <c r="V39" s="49"/>
      <c r="W39" s="49"/>
      <c r="X39" s="49"/>
    </row>
    <row r="40" spans="1:24" ht="12.75" x14ac:dyDescent="0.2">
      <c r="A40" s="50"/>
      <c r="B40" s="44"/>
      <c r="C40" s="81" t="s">
        <v>452</v>
      </c>
      <c r="D40" s="49"/>
      <c r="I40" s="49"/>
      <c r="J40" s="41" t="s">
        <v>273</v>
      </c>
      <c r="L40" s="53" t="s">
        <v>336</v>
      </c>
      <c r="M40" s="49"/>
      <c r="N40" s="49"/>
      <c r="O40" s="49"/>
      <c r="P40" s="49"/>
      <c r="Q40" s="49"/>
      <c r="R40" s="49"/>
      <c r="S40" s="49"/>
      <c r="T40" s="49"/>
      <c r="U40" s="49"/>
      <c r="V40" s="49"/>
      <c r="W40" s="49"/>
      <c r="X40" s="49"/>
    </row>
    <row r="41" spans="1:24" ht="11.25" customHeight="1" x14ac:dyDescent="0.2">
      <c r="A41" s="50"/>
      <c r="B41" s="44"/>
      <c r="C41" s="82"/>
      <c r="I41" s="49"/>
      <c r="J41" s="41" t="s">
        <v>271</v>
      </c>
      <c r="L41" s="53" t="s">
        <v>337</v>
      </c>
      <c r="M41" s="49"/>
      <c r="N41" s="49"/>
      <c r="O41" s="49"/>
      <c r="P41" s="49"/>
      <c r="Q41" s="49"/>
      <c r="R41" s="49"/>
      <c r="S41" s="49"/>
      <c r="T41" s="49"/>
      <c r="U41" s="49"/>
      <c r="V41" s="49"/>
      <c r="W41" s="49"/>
      <c r="X41" s="49"/>
    </row>
    <row r="42" spans="1:24" ht="11.25" customHeight="1" x14ac:dyDescent="0.2">
      <c r="B42" s="44"/>
      <c r="C42" s="82"/>
      <c r="I42" s="49"/>
      <c r="J42" s="41" t="s">
        <v>264</v>
      </c>
      <c r="L42" s="53" t="s">
        <v>338</v>
      </c>
      <c r="P42" s="49"/>
      <c r="Q42" s="49"/>
      <c r="R42" s="49"/>
      <c r="S42" s="49"/>
      <c r="T42" s="49"/>
      <c r="U42" s="49"/>
      <c r="V42" s="49"/>
      <c r="W42" s="49"/>
      <c r="X42" s="49"/>
    </row>
    <row r="43" spans="1:24" ht="11.25" customHeight="1" x14ac:dyDescent="0.2">
      <c r="A43" s="49"/>
      <c r="B43" s="45"/>
      <c r="C43" s="82"/>
      <c r="I43" s="49"/>
      <c r="J43" s="41" t="s">
        <v>275</v>
      </c>
      <c r="L43" s="53" t="s">
        <v>339</v>
      </c>
      <c r="M43" s="49"/>
      <c r="N43" s="49"/>
      <c r="O43" s="49"/>
      <c r="P43" s="49"/>
      <c r="Q43" s="49"/>
      <c r="R43" s="49"/>
      <c r="S43" s="49"/>
      <c r="T43" s="49"/>
      <c r="U43" s="49"/>
      <c r="V43" s="49"/>
      <c r="W43" s="49"/>
      <c r="X43" s="49"/>
    </row>
    <row r="44" spans="1:24" ht="11.25" customHeight="1" x14ac:dyDescent="0.2">
      <c r="A44" s="49"/>
      <c r="B44" s="45"/>
      <c r="C44" s="82"/>
      <c r="D44" s="49"/>
      <c r="H44" s="49"/>
      <c r="I44" s="49"/>
      <c r="J44" s="41" t="s">
        <v>266</v>
      </c>
      <c r="L44" s="53" t="s">
        <v>97</v>
      </c>
      <c r="M44" s="49"/>
      <c r="N44" s="49"/>
      <c r="O44" s="49"/>
      <c r="P44" s="49"/>
      <c r="Q44" s="49"/>
      <c r="R44" s="49"/>
      <c r="S44" s="49"/>
      <c r="T44" s="49"/>
      <c r="U44" s="49"/>
      <c r="V44" s="49"/>
      <c r="W44" s="49"/>
      <c r="X44" s="49"/>
    </row>
    <row r="45" spans="1:24" ht="11.25" customHeight="1" x14ac:dyDescent="0.2">
      <c r="A45" s="49"/>
      <c r="B45" s="49"/>
      <c r="C45" s="89"/>
      <c r="D45" s="49"/>
      <c r="H45" s="49"/>
      <c r="I45" s="49"/>
      <c r="J45" s="41" t="s">
        <v>262</v>
      </c>
      <c r="L45" s="53" t="s">
        <v>422</v>
      </c>
      <c r="P45" s="49"/>
      <c r="Q45" s="49"/>
      <c r="R45" s="49"/>
      <c r="S45" s="49"/>
      <c r="T45" s="49"/>
      <c r="U45" s="49"/>
      <c r="V45" s="49"/>
      <c r="W45" s="49"/>
      <c r="X45" s="49"/>
    </row>
    <row r="46" spans="1:24" ht="11.25" customHeight="1" x14ac:dyDescent="0.2">
      <c r="A46" s="49"/>
      <c r="B46" s="49"/>
      <c r="C46" s="83" t="s">
        <v>455</v>
      </c>
      <c r="D46" s="49"/>
      <c r="H46" s="49"/>
      <c r="I46" s="49"/>
      <c r="J46" s="41" t="s">
        <v>276</v>
      </c>
      <c r="L46" s="51" t="s">
        <v>78</v>
      </c>
      <c r="P46" s="49"/>
      <c r="Q46" s="49"/>
      <c r="R46" s="49"/>
      <c r="S46" s="49"/>
      <c r="T46" s="49"/>
      <c r="U46" s="49"/>
      <c r="V46" s="49"/>
      <c r="W46" s="49"/>
      <c r="X46" s="49"/>
    </row>
    <row r="47" spans="1:24" ht="12" customHeight="1" x14ac:dyDescent="0.2">
      <c r="A47" s="49"/>
      <c r="B47" s="49"/>
      <c r="C47" s="84"/>
      <c r="D47" s="49"/>
      <c r="H47" s="49"/>
      <c r="I47" s="49"/>
      <c r="J47" s="41" t="s">
        <v>265</v>
      </c>
      <c r="L47" s="51" t="s">
        <v>428</v>
      </c>
      <c r="M47" s="49"/>
      <c r="N47" s="49"/>
      <c r="O47" s="49"/>
      <c r="P47" s="49"/>
      <c r="Q47" s="49"/>
      <c r="R47" s="49"/>
      <c r="S47" s="49"/>
      <c r="T47" s="49"/>
      <c r="U47" s="49"/>
      <c r="V47" s="49"/>
      <c r="W47" s="49"/>
      <c r="X47" s="49"/>
    </row>
    <row r="48" spans="1:24" x14ac:dyDescent="0.2">
      <c r="A48" s="49"/>
      <c r="B48" s="49"/>
      <c r="C48" s="84"/>
      <c r="D48" s="49"/>
      <c r="H48" s="49"/>
      <c r="I48" s="49"/>
      <c r="J48" s="41" t="s">
        <v>277</v>
      </c>
      <c r="L48" s="51" t="s">
        <v>370</v>
      </c>
      <c r="M48" s="49"/>
      <c r="N48" s="49"/>
      <c r="O48" s="49"/>
      <c r="P48" s="49"/>
      <c r="Q48" s="49"/>
      <c r="R48" s="49"/>
      <c r="S48" s="49"/>
      <c r="T48" s="49"/>
      <c r="U48" s="49"/>
      <c r="V48" s="49"/>
      <c r="W48" s="49"/>
      <c r="X48" s="49"/>
    </row>
    <row r="49" spans="1:24" ht="11.25" customHeight="1" x14ac:dyDescent="0.25">
      <c r="A49" s="49"/>
      <c r="B49" s="9"/>
      <c r="C49" s="82"/>
      <c r="D49" s="9"/>
      <c r="I49" s="49"/>
      <c r="J49" s="41" t="s">
        <v>263</v>
      </c>
      <c r="L49" s="53" t="s">
        <v>107</v>
      </c>
      <c r="M49" s="49"/>
      <c r="N49" s="49"/>
      <c r="O49" s="49"/>
      <c r="P49" s="49"/>
      <c r="Q49" s="49"/>
      <c r="R49" s="49"/>
      <c r="S49" s="49"/>
      <c r="T49" s="49"/>
      <c r="U49" s="49"/>
      <c r="V49" s="49"/>
      <c r="W49" s="49"/>
      <c r="X49" s="49"/>
    </row>
    <row r="50" spans="1:24" ht="11.25" customHeight="1" x14ac:dyDescent="0.25">
      <c r="A50" s="49"/>
      <c r="B50" s="9"/>
      <c r="C50" s="89"/>
      <c r="D50" s="9"/>
      <c r="F50" s="49"/>
      <c r="H50" s="49"/>
      <c r="I50" s="49"/>
      <c r="J50" s="41" t="s">
        <v>267</v>
      </c>
      <c r="L50" s="51" t="s">
        <v>130</v>
      </c>
      <c r="M50" s="49"/>
      <c r="N50" s="49"/>
      <c r="O50" s="49"/>
      <c r="P50" s="49"/>
      <c r="Q50" s="49"/>
      <c r="R50" s="49"/>
      <c r="S50" s="49"/>
      <c r="T50" s="49"/>
      <c r="U50" s="49"/>
      <c r="V50" s="49"/>
      <c r="W50" s="49"/>
      <c r="X50" s="49"/>
    </row>
    <row r="51" spans="1:24" ht="12" customHeight="1" x14ac:dyDescent="0.25">
      <c r="A51" s="49"/>
      <c r="B51" s="9"/>
      <c r="C51" s="89"/>
      <c r="D51" s="9"/>
      <c r="H51" s="49"/>
      <c r="I51" s="49"/>
      <c r="J51" s="41" t="s">
        <v>278</v>
      </c>
      <c r="L51" s="51" t="s">
        <v>421</v>
      </c>
      <c r="P51" s="49"/>
      <c r="Q51" s="49"/>
      <c r="R51" s="49"/>
      <c r="S51" s="49"/>
      <c r="T51" s="49"/>
      <c r="U51" s="49"/>
      <c r="V51" s="49"/>
      <c r="W51" s="49"/>
      <c r="X51" s="49"/>
    </row>
    <row r="52" spans="1:24" ht="15" x14ac:dyDescent="0.25">
      <c r="A52" s="49"/>
      <c r="B52" s="9"/>
      <c r="C52" s="83" t="s">
        <v>454</v>
      </c>
      <c r="D52" s="9"/>
      <c r="H52" s="49"/>
      <c r="I52" s="49"/>
      <c r="J52" s="41" t="s">
        <v>268</v>
      </c>
      <c r="L52" s="53" t="s">
        <v>116</v>
      </c>
      <c r="M52" s="49"/>
      <c r="N52" s="49"/>
      <c r="O52" s="49"/>
      <c r="P52" s="49"/>
      <c r="Q52" s="49"/>
      <c r="R52" s="49"/>
      <c r="S52" s="49"/>
      <c r="T52" s="49"/>
      <c r="U52" s="49"/>
      <c r="V52" s="49"/>
      <c r="W52" s="49"/>
      <c r="X52" s="49"/>
    </row>
    <row r="53" spans="1:24" ht="11.25" customHeight="1" x14ac:dyDescent="0.25">
      <c r="A53" s="49"/>
      <c r="B53" s="9"/>
      <c r="C53" s="85" t="s">
        <v>453</v>
      </c>
      <c r="D53" s="9"/>
      <c r="I53" s="49"/>
      <c r="J53" s="41" t="s">
        <v>301</v>
      </c>
      <c r="L53" s="53" t="s">
        <v>340</v>
      </c>
      <c r="P53" s="49"/>
      <c r="Q53" s="49"/>
      <c r="R53" s="49"/>
      <c r="S53" s="49"/>
      <c r="T53" s="49"/>
      <c r="U53" s="49"/>
      <c r="V53" s="49"/>
      <c r="W53" s="49"/>
      <c r="X53" s="49"/>
    </row>
    <row r="54" spans="1:24" ht="11.25" customHeight="1" x14ac:dyDescent="0.25">
      <c r="A54" s="49"/>
      <c r="B54" s="9"/>
      <c r="C54" s="86"/>
      <c r="D54" s="9"/>
      <c r="H54" s="49"/>
      <c r="I54" s="49"/>
      <c r="J54" s="41" t="s">
        <v>302</v>
      </c>
      <c r="L54" s="51" t="s">
        <v>341</v>
      </c>
      <c r="M54" s="49"/>
      <c r="N54" s="49"/>
      <c r="O54" s="49"/>
      <c r="P54" s="49"/>
      <c r="Q54" s="49"/>
      <c r="R54" s="49"/>
      <c r="S54" s="49"/>
      <c r="T54" s="49"/>
      <c r="U54" s="49"/>
      <c r="V54" s="49"/>
      <c r="W54" s="49"/>
      <c r="X54" s="49"/>
    </row>
    <row r="55" spans="1:24" ht="11.25" customHeight="1" x14ac:dyDescent="0.25">
      <c r="A55" s="49"/>
      <c r="B55" s="9"/>
      <c r="C55" s="86"/>
      <c r="D55" s="9"/>
      <c r="F55" s="49"/>
      <c r="I55" s="49"/>
      <c r="J55" s="41" t="s">
        <v>303</v>
      </c>
      <c r="L55" s="51" t="s">
        <v>129</v>
      </c>
      <c r="P55" s="49"/>
      <c r="Q55" s="49"/>
      <c r="R55" s="49"/>
      <c r="S55" s="49"/>
      <c r="T55" s="49"/>
      <c r="U55" s="49"/>
      <c r="V55" s="49"/>
      <c r="W55" s="49"/>
      <c r="X55" s="49"/>
    </row>
    <row r="56" spans="1:24" ht="12" customHeight="1" x14ac:dyDescent="0.25">
      <c r="A56" s="49"/>
      <c r="B56" s="9"/>
      <c r="C56" s="87"/>
      <c r="D56" s="9"/>
      <c r="I56" s="49"/>
      <c r="J56" s="41" t="s">
        <v>304</v>
      </c>
      <c r="L56" s="51" t="s">
        <v>76</v>
      </c>
      <c r="M56" s="49"/>
      <c r="N56" s="49"/>
      <c r="O56" s="49"/>
      <c r="P56" s="49"/>
      <c r="Q56" s="49"/>
      <c r="R56" s="49"/>
      <c r="S56" s="49"/>
      <c r="T56" s="49"/>
      <c r="U56" s="49"/>
      <c r="V56" s="49"/>
      <c r="W56" s="49"/>
      <c r="X56" s="49"/>
    </row>
    <row r="57" spans="1:24" ht="11.25" customHeight="1" x14ac:dyDescent="0.25">
      <c r="A57" s="49"/>
      <c r="B57" s="9"/>
      <c r="C57" s="87"/>
      <c r="D57" s="9"/>
      <c r="F57" s="49"/>
      <c r="H57" s="49"/>
      <c r="I57" s="49"/>
      <c r="J57" s="41" t="s">
        <v>305</v>
      </c>
      <c r="L57" s="51" t="s">
        <v>318</v>
      </c>
      <c r="M57" s="49"/>
      <c r="N57" s="49"/>
      <c r="O57" s="49"/>
      <c r="P57" s="49"/>
      <c r="Q57" s="49"/>
      <c r="R57" s="49"/>
      <c r="S57" s="49"/>
      <c r="T57" s="49"/>
      <c r="U57" s="49"/>
      <c r="V57" s="49"/>
      <c r="W57" s="49"/>
      <c r="X57" s="49"/>
    </row>
    <row r="58" spans="1:24" ht="12" customHeight="1" x14ac:dyDescent="0.25">
      <c r="A58" s="49"/>
      <c r="B58" s="9"/>
      <c r="C58" s="87"/>
      <c r="D58" s="9"/>
      <c r="F58" s="49"/>
      <c r="I58" s="49"/>
      <c r="J58" s="41" t="s">
        <v>282</v>
      </c>
      <c r="L58" s="53" t="s">
        <v>125</v>
      </c>
      <c r="M58" s="49"/>
      <c r="N58" s="49"/>
      <c r="O58" s="49"/>
      <c r="P58" s="49"/>
      <c r="Q58" s="49"/>
      <c r="R58" s="49"/>
      <c r="S58" s="49"/>
      <c r="T58" s="49"/>
      <c r="U58" s="49"/>
      <c r="V58" s="49"/>
      <c r="W58" s="49"/>
      <c r="X58" s="49"/>
    </row>
    <row r="59" spans="1:24" ht="11.25" customHeight="1" x14ac:dyDescent="0.25">
      <c r="A59" s="49"/>
      <c r="B59" s="9"/>
      <c r="C59" s="88"/>
      <c r="D59" s="9"/>
      <c r="H59" s="49"/>
      <c r="I59" s="49"/>
      <c r="J59" s="41" t="s">
        <v>280</v>
      </c>
      <c r="L59" s="51" t="s">
        <v>407</v>
      </c>
      <c r="M59" s="49"/>
      <c r="N59" s="49"/>
      <c r="O59" s="49"/>
      <c r="P59" s="49"/>
      <c r="Q59" s="49"/>
      <c r="R59" s="49"/>
      <c r="S59" s="49"/>
      <c r="T59" s="49"/>
      <c r="U59" s="49"/>
      <c r="V59" s="49"/>
      <c r="W59" s="49"/>
      <c r="X59" s="49"/>
    </row>
    <row r="60" spans="1:24" ht="11.25" customHeight="1" x14ac:dyDescent="0.25">
      <c r="A60" s="49"/>
      <c r="B60" s="9"/>
      <c r="D60" s="9"/>
      <c r="F60" s="49"/>
      <c r="I60" s="49"/>
      <c r="J60" s="41" t="s">
        <v>284</v>
      </c>
      <c r="L60" s="53" t="s">
        <v>342</v>
      </c>
      <c r="P60" s="49"/>
      <c r="Q60" s="49"/>
      <c r="R60" s="49"/>
      <c r="S60" s="49"/>
      <c r="T60" s="49"/>
      <c r="U60" s="49"/>
      <c r="V60" s="49"/>
      <c r="W60" s="49"/>
      <c r="X60" s="49"/>
    </row>
    <row r="61" spans="1:24" ht="12" customHeight="1" x14ac:dyDescent="0.25">
      <c r="A61" s="49"/>
      <c r="B61" s="9"/>
      <c r="D61" s="9"/>
      <c r="G61" s="49"/>
      <c r="H61" s="49"/>
      <c r="I61" s="49"/>
      <c r="J61" s="41" t="s">
        <v>283</v>
      </c>
      <c r="L61" s="53" t="s">
        <v>371</v>
      </c>
      <c r="M61" s="49"/>
      <c r="N61" s="49"/>
      <c r="O61" s="49"/>
      <c r="P61" s="49"/>
      <c r="Q61" s="49"/>
      <c r="R61" s="49"/>
      <c r="S61" s="49"/>
      <c r="T61" s="49"/>
      <c r="U61" s="49"/>
      <c r="V61" s="49"/>
      <c r="W61" s="49"/>
      <c r="X61" s="49"/>
    </row>
    <row r="62" spans="1:24" ht="15" x14ac:dyDescent="0.25">
      <c r="A62" s="49"/>
      <c r="B62" s="9"/>
      <c r="D62" s="9"/>
      <c r="G62" s="49"/>
      <c r="H62" s="49"/>
      <c r="I62" s="49"/>
      <c r="J62" s="41" t="s">
        <v>281</v>
      </c>
      <c r="L62" s="53" t="s">
        <v>343</v>
      </c>
      <c r="M62" s="49"/>
      <c r="N62" s="49"/>
      <c r="O62" s="49"/>
      <c r="P62" s="49"/>
      <c r="Q62" s="49"/>
      <c r="R62" s="49"/>
      <c r="S62" s="49"/>
      <c r="T62" s="49"/>
      <c r="U62" s="49"/>
      <c r="V62" s="49"/>
      <c r="W62" s="49"/>
      <c r="X62" s="49"/>
    </row>
    <row r="63" spans="1:24" ht="11.25" customHeight="1" x14ac:dyDescent="0.25">
      <c r="A63" s="49"/>
      <c r="B63" s="9"/>
      <c r="D63" s="9"/>
      <c r="G63" s="49"/>
      <c r="H63" s="49"/>
      <c r="I63" s="49"/>
      <c r="J63" s="41" t="s">
        <v>246</v>
      </c>
      <c r="L63" s="51" t="s">
        <v>408</v>
      </c>
      <c r="M63" s="49"/>
      <c r="N63" s="49"/>
      <c r="O63" s="49"/>
      <c r="P63" s="49"/>
      <c r="Q63" s="49"/>
      <c r="R63" s="49"/>
      <c r="S63" s="49"/>
      <c r="T63" s="49"/>
      <c r="U63" s="49"/>
      <c r="V63" s="49"/>
      <c r="W63" s="49"/>
      <c r="X63" s="49"/>
    </row>
    <row r="64" spans="1:24" ht="11.25" customHeight="1" x14ac:dyDescent="0.25">
      <c r="A64" s="49"/>
      <c r="B64" s="9"/>
      <c r="D64" s="9"/>
      <c r="G64" s="49"/>
      <c r="H64" s="49"/>
      <c r="I64" s="49"/>
      <c r="J64" s="41" t="s">
        <v>245</v>
      </c>
      <c r="L64" s="53" t="s">
        <v>346</v>
      </c>
      <c r="M64" s="49"/>
      <c r="N64" s="49"/>
      <c r="O64" s="49"/>
      <c r="P64" s="49"/>
      <c r="Q64" s="49"/>
      <c r="R64" s="49"/>
      <c r="S64" s="49"/>
      <c r="T64" s="49"/>
      <c r="U64" s="49"/>
      <c r="V64" s="49"/>
      <c r="W64" s="49"/>
      <c r="X64" s="49"/>
    </row>
    <row r="65" spans="1:24" ht="11.25" customHeight="1" x14ac:dyDescent="0.2">
      <c r="A65" s="49"/>
      <c r="B65" s="49"/>
      <c r="G65" s="49"/>
      <c r="H65" s="49"/>
      <c r="I65" s="49"/>
      <c r="J65" s="41" t="s">
        <v>247</v>
      </c>
      <c r="L65" s="53" t="s">
        <v>90</v>
      </c>
      <c r="P65" s="49"/>
      <c r="Q65" s="49"/>
      <c r="R65" s="49"/>
      <c r="S65" s="49"/>
      <c r="T65" s="49"/>
      <c r="U65" s="49"/>
      <c r="V65" s="49"/>
      <c r="W65" s="49"/>
      <c r="X65" s="49"/>
    </row>
    <row r="66" spans="1:24" ht="12" customHeight="1" x14ac:dyDescent="0.2">
      <c r="A66" s="49"/>
      <c r="B66" s="49"/>
      <c r="H66" s="49"/>
      <c r="I66" s="49"/>
      <c r="J66" s="41" t="s">
        <v>244</v>
      </c>
      <c r="L66" s="51" t="s">
        <v>344</v>
      </c>
      <c r="M66" s="49"/>
      <c r="N66" s="49"/>
      <c r="O66" s="49"/>
      <c r="P66" s="49"/>
      <c r="Q66" s="49"/>
      <c r="R66" s="49"/>
      <c r="S66" s="49"/>
      <c r="T66" s="49"/>
      <c r="U66" s="49"/>
      <c r="V66" s="49"/>
      <c r="W66" s="49"/>
      <c r="X66" s="49"/>
    </row>
    <row r="67" spans="1:24" x14ac:dyDescent="0.2">
      <c r="A67" s="49"/>
      <c r="B67" s="49"/>
      <c r="G67" s="49"/>
      <c r="I67" s="49"/>
      <c r="J67" s="41" t="s">
        <v>296</v>
      </c>
      <c r="L67" s="51" t="s">
        <v>345</v>
      </c>
      <c r="M67" s="49"/>
      <c r="N67" s="49"/>
      <c r="O67" s="49"/>
      <c r="P67" s="49"/>
      <c r="Q67" s="49"/>
      <c r="R67" s="49"/>
      <c r="S67" s="49"/>
      <c r="T67" s="49"/>
      <c r="U67" s="49"/>
      <c r="V67" s="49"/>
      <c r="W67" s="49"/>
      <c r="X67" s="49"/>
    </row>
    <row r="68" spans="1:24" x14ac:dyDescent="0.2">
      <c r="A68" s="49"/>
      <c r="B68" s="49"/>
      <c r="F68" s="49"/>
      <c r="H68" s="49"/>
      <c r="I68" s="49"/>
      <c r="J68" s="41" t="s">
        <v>291</v>
      </c>
      <c r="L68" s="53" t="s">
        <v>425</v>
      </c>
      <c r="M68" s="49"/>
      <c r="N68" s="49"/>
      <c r="O68" s="49"/>
      <c r="P68" s="49"/>
      <c r="Q68" s="49"/>
      <c r="R68" s="49"/>
      <c r="S68" s="49"/>
      <c r="T68" s="49"/>
      <c r="U68" s="49"/>
      <c r="V68" s="49"/>
      <c r="W68" s="49"/>
      <c r="X68" s="49"/>
    </row>
    <row r="69" spans="1:24" x14ac:dyDescent="0.2">
      <c r="A69" s="49"/>
      <c r="B69" s="49"/>
      <c r="H69" s="49"/>
      <c r="I69" s="49"/>
      <c r="J69" s="41" t="s">
        <v>289</v>
      </c>
      <c r="L69" s="53" t="s">
        <v>347</v>
      </c>
      <c r="M69" s="49"/>
      <c r="N69" s="49"/>
      <c r="O69" s="49"/>
      <c r="P69" s="49"/>
      <c r="Q69" s="49"/>
      <c r="R69" s="49"/>
      <c r="S69" s="49"/>
      <c r="T69" s="49"/>
      <c r="U69" s="49"/>
      <c r="V69" s="49"/>
      <c r="W69" s="49"/>
      <c r="X69" s="49"/>
    </row>
    <row r="70" spans="1:24" x14ac:dyDescent="0.2">
      <c r="A70" s="49"/>
      <c r="B70" s="49"/>
      <c r="C70" s="49"/>
      <c r="F70" s="49"/>
      <c r="I70" s="49"/>
      <c r="J70" s="41" t="s">
        <v>286</v>
      </c>
      <c r="L70" s="51" t="s">
        <v>348</v>
      </c>
      <c r="M70" s="49"/>
      <c r="N70" s="49"/>
      <c r="O70" s="49"/>
      <c r="P70" s="49"/>
      <c r="Q70" s="49"/>
      <c r="R70" s="49"/>
      <c r="S70" s="49"/>
      <c r="T70" s="49"/>
      <c r="U70" s="49"/>
      <c r="V70" s="49"/>
      <c r="W70" s="49"/>
      <c r="X70" s="49"/>
    </row>
    <row r="71" spans="1:24" x14ac:dyDescent="0.2">
      <c r="A71" s="49"/>
      <c r="B71" s="49"/>
      <c r="C71" s="49"/>
      <c r="I71" s="49"/>
      <c r="J71" s="41" t="s">
        <v>292</v>
      </c>
      <c r="L71" s="51" t="s">
        <v>367</v>
      </c>
      <c r="M71" s="49"/>
      <c r="N71" s="49"/>
      <c r="O71" s="49"/>
      <c r="P71" s="49"/>
      <c r="Q71" s="49"/>
      <c r="R71" s="49"/>
      <c r="S71" s="49"/>
      <c r="T71" s="49"/>
      <c r="U71" s="49"/>
      <c r="V71" s="49"/>
      <c r="W71" s="49"/>
      <c r="X71" s="49"/>
    </row>
    <row r="72" spans="1:24" x14ac:dyDescent="0.2">
      <c r="A72" s="49"/>
      <c r="B72" s="49"/>
      <c r="C72" s="49"/>
      <c r="H72" s="49"/>
      <c r="I72" s="49"/>
      <c r="J72" s="41" t="s">
        <v>297</v>
      </c>
      <c r="L72" s="51" t="s">
        <v>409</v>
      </c>
      <c r="M72" s="49"/>
      <c r="N72" s="49"/>
      <c r="O72" s="49"/>
      <c r="P72" s="49"/>
      <c r="Q72" s="49"/>
      <c r="R72" s="49"/>
      <c r="S72" s="49"/>
      <c r="T72" s="49"/>
      <c r="U72" s="49"/>
      <c r="V72" s="49"/>
      <c r="W72" s="49"/>
      <c r="X72" s="49"/>
    </row>
    <row r="73" spans="1:24" x14ac:dyDescent="0.2">
      <c r="A73" s="49"/>
      <c r="B73" s="49"/>
      <c r="C73" s="49"/>
      <c r="D73" s="49"/>
      <c r="F73" s="49"/>
      <c r="H73" s="49"/>
      <c r="I73" s="49"/>
      <c r="J73" s="41" t="s">
        <v>299</v>
      </c>
      <c r="L73" s="51" t="s">
        <v>410</v>
      </c>
      <c r="P73" s="49"/>
      <c r="Q73" s="49"/>
      <c r="R73" s="49"/>
      <c r="S73" s="49"/>
      <c r="T73" s="49"/>
      <c r="U73" s="49"/>
      <c r="V73" s="49"/>
      <c r="W73" s="49"/>
      <c r="X73" s="49"/>
    </row>
    <row r="74" spans="1:24" x14ac:dyDescent="0.2">
      <c r="A74" s="49"/>
      <c r="B74" s="49"/>
      <c r="C74" s="49"/>
      <c r="D74" s="49"/>
      <c r="F74" s="49"/>
      <c r="H74" s="49"/>
      <c r="I74" s="49"/>
      <c r="J74" s="41" t="s">
        <v>288</v>
      </c>
      <c r="L74" s="51" t="s">
        <v>85</v>
      </c>
      <c r="P74" s="49"/>
      <c r="Q74" s="49"/>
      <c r="R74" s="49"/>
      <c r="S74" s="49"/>
      <c r="T74" s="49"/>
      <c r="U74" s="49"/>
      <c r="V74" s="49"/>
      <c r="W74" s="49"/>
      <c r="X74" s="49"/>
    </row>
    <row r="75" spans="1:24" x14ac:dyDescent="0.2">
      <c r="A75" s="49"/>
      <c r="B75" s="49"/>
      <c r="C75" s="49"/>
      <c r="D75" s="49"/>
      <c r="F75" s="49"/>
      <c r="H75" s="49"/>
      <c r="I75" s="49"/>
      <c r="J75" s="41" t="s">
        <v>294</v>
      </c>
      <c r="L75" s="51" t="s">
        <v>374</v>
      </c>
      <c r="P75" s="49"/>
      <c r="Q75" s="49"/>
      <c r="R75" s="49"/>
      <c r="S75" s="49"/>
      <c r="T75" s="49"/>
      <c r="U75" s="49"/>
      <c r="V75" s="49"/>
      <c r="W75" s="49"/>
      <c r="X75" s="49"/>
    </row>
    <row r="76" spans="1:24" x14ac:dyDescent="0.2">
      <c r="A76" s="49"/>
      <c r="B76" s="49"/>
      <c r="C76" s="49"/>
      <c r="D76" s="49"/>
      <c r="H76" s="49"/>
      <c r="I76" s="49"/>
      <c r="J76" s="41" t="s">
        <v>295</v>
      </c>
      <c r="L76" s="53" t="s">
        <v>349</v>
      </c>
      <c r="P76" s="49"/>
      <c r="Q76" s="49"/>
      <c r="R76" s="49"/>
      <c r="S76" s="49"/>
      <c r="T76" s="49"/>
      <c r="U76" s="49"/>
      <c r="V76" s="49"/>
      <c r="W76" s="49"/>
      <c r="X76" s="49"/>
    </row>
    <row r="77" spans="1:24" x14ac:dyDescent="0.2">
      <c r="A77" s="49"/>
      <c r="B77" s="49"/>
      <c r="C77" s="49"/>
      <c r="D77" s="49"/>
      <c r="H77" s="49"/>
      <c r="I77" s="49"/>
      <c r="J77" s="41" t="s">
        <v>290</v>
      </c>
      <c r="L77" s="53" t="s">
        <v>350</v>
      </c>
      <c r="P77" s="49"/>
      <c r="Q77" s="49"/>
      <c r="R77" s="49"/>
      <c r="S77" s="49"/>
      <c r="T77" s="49"/>
      <c r="U77" s="49"/>
      <c r="V77" s="49"/>
      <c r="W77" s="49"/>
      <c r="X77" s="49"/>
    </row>
    <row r="78" spans="1:24" x14ac:dyDescent="0.2">
      <c r="A78" s="49"/>
      <c r="B78" s="49"/>
      <c r="C78" s="49"/>
      <c r="D78" s="49"/>
      <c r="H78" s="49"/>
      <c r="I78" s="49"/>
      <c r="J78" s="41" t="s">
        <v>242</v>
      </c>
      <c r="L78" s="51" t="s">
        <v>378</v>
      </c>
      <c r="P78" s="49"/>
      <c r="Q78" s="49"/>
      <c r="R78" s="49"/>
      <c r="S78" s="49"/>
      <c r="T78" s="49"/>
      <c r="U78" s="49"/>
      <c r="V78" s="49"/>
      <c r="W78" s="49"/>
      <c r="X78" s="49"/>
    </row>
    <row r="79" spans="1:24" x14ac:dyDescent="0.2">
      <c r="A79" s="49"/>
      <c r="B79" s="49"/>
      <c r="C79" s="49"/>
      <c r="D79" s="49"/>
      <c r="F79" s="49"/>
      <c r="H79" s="49"/>
      <c r="I79" s="49"/>
      <c r="J79" s="41" t="s">
        <v>243</v>
      </c>
      <c r="L79" s="51" t="s">
        <v>376</v>
      </c>
      <c r="P79" s="49"/>
      <c r="Q79" s="49"/>
      <c r="R79" s="49"/>
      <c r="S79" s="49"/>
      <c r="T79" s="49"/>
      <c r="U79" s="49"/>
      <c r="V79" s="49"/>
      <c r="W79" s="49"/>
      <c r="X79" s="49"/>
    </row>
    <row r="80" spans="1:24" x14ac:dyDescent="0.2">
      <c r="A80" s="49"/>
      <c r="B80" s="49"/>
      <c r="C80" s="49"/>
      <c r="D80" s="49"/>
      <c r="H80" s="49"/>
      <c r="I80" s="49"/>
      <c r="J80" s="41" t="s">
        <v>287</v>
      </c>
      <c r="L80" s="53" t="s">
        <v>100</v>
      </c>
      <c r="P80" s="49"/>
      <c r="Q80" s="49"/>
      <c r="R80" s="49"/>
      <c r="S80" s="49"/>
      <c r="T80" s="49"/>
      <c r="U80" s="49"/>
      <c r="V80" s="49"/>
      <c r="W80" s="49"/>
      <c r="X80" s="49"/>
    </row>
    <row r="81" spans="1:24" x14ac:dyDescent="0.2">
      <c r="A81" s="49"/>
      <c r="B81" s="49"/>
      <c r="C81" s="49"/>
      <c r="D81" s="49"/>
      <c r="F81" s="49"/>
      <c r="I81" s="49"/>
      <c r="J81" s="41" t="s">
        <v>300</v>
      </c>
      <c r="L81" s="53" t="s">
        <v>351</v>
      </c>
      <c r="M81" s="49"/>
      <c r="N81" s="49"/>
      <c r="O81" s="49"/>
      <c r="P81" s="49"/>
      <c r="Q81" s="49"/>
      <c r="R81" s="49"/>
      <c r="S81" s="49"/>
      <c r="T81" s="49"/>
      <c r="U81" s="49"/>
      <c r="V81" s="49"/>
      <c r="W81" s="49"/>
      <c r="X81" s="49"/>
    </row>
    <row r="82" spans="1:24" x14ac:dyDescent="0.2">
      <c r="A82" s="49"/>
      <c r="B82" s="49"/>
      <c r="C82" s="49"/>
      <c r="D82" s="49"/>
      <c r="I82" s="49"/>
      <c r="J82" s="41" t="s">
        <v>293</v>
      </c>
      <c r="L82" s="51" t="s">
        <v>352</v>
      </c>
      <c r="M82" s="49"/>
      <c r="N82" s="49"/>
      <c r="O82" s="49"/>
      <c r="P82" s="49"/>
      <c r="Q82" s="49"/>
      <c r="R82" s="49"/>
      <c r="S82" s="49"/>
      <c r="T82" s="49"/>
      <c r="U82" s="49"/>
      <c r="V82" s="49"/>
      <c r="W82" s="49"/>
      <c r="X82" s="49"/>
    </row>
    <row r="83" spans="1:24" x14ac:dyDescent="0.2">
      <c r="A83" s="49"/>
      <c r="B83" s="49"/>
      <c r="C83" s="49"/>
      <c r="D83" s="49"/>
      <c r="F83" s="49"/>
      <c r="H83" s="49"/>
      <c r="I83" s="49"/>
      <c r="J83" s="41" t="s">
        <v>285</v>
      </c>
      <c r="L83" s="53" t="s">
        <v>119</v>
      </c>
      <c r="M83" s="49"/>
      <c r="N83" s="49"/>
      <c r="O83" s="49"/>
      <c r="P83" s="49"/>
      <c r="Q83" s="49"/>
      <c r="R83" s="49"/>
      <c r="S83" s="49"/>
      <c r="T83" s="49"/>
      <c r="U83" s="49"/>
      <c r="V83" s="49"/>
      <c r="W83" s="49"/>
      <c r="X83" s="49"/>
    </row>
    <row r="84" spans="1:24" x14ac:dyDescent="0.2">
      <c r="A84" s="49"/>
      <c r="B84" s="49"/>
      <c r="C84" s="49"/>
      <c r="D84" s="49"/>
      <c r="F84" s="49"/>
      <c r="H84" s="49"/>
      <c r="I84" s="49"/>
      <c r="J84" s="41" t="s">
        <v>298</v>
      </c>
      <c r="L84" s="51" t="s">
        <v>377</v>
      </c>
      <c r="M84" s="49"/>
      <c r="N84" s="49"/>
      <c r="O84" s="49"/>
      <c r="P84" s="49"/>
      <c r="Q84" s="49"/>
      <c r="R84" s="49"/>
      <c r="S84" s="49"/>
      <c r="T84" s="49"/>
      <c r="U84" s="49"/>
      <c r="V84" s="49"/>
      <c r="W84" s="49"/>
      <c r="X84" s="49"/>
    </row>
    <row r="85" spans="1:24" x14ac:dyDescent="0.2">
      <c r="A85" s="49"/>
      <c r="B85" s="49"/>
      <c r="C85" s="49"/>
      <c r="D85" s="49"/>
      <c r="H85" s="49"/>
      <c r="I85" s="49"/>
      <c r="J85" s="41" t="s">
        <v>234</v>
      </c>
      <c r="L85" s="51" t="s">
        <v>375</v>
      </c>
      <c r="P85" s="49"/>
      <c r="Q85" s="49"/>
      <c r="R85" s="49"/>
      <c r="S85" s="49"/>
      <c r="T85" s="49"/>
      <c r="U85" s="49"/>
      <c r="V85" s="49"/>
      <c r="W85" s="49"/>
      <c r="X85" s="49"/>
    </row>
    <row r="86" spans="1:24" x14ac:dyDescent="0.2">
      <c r="A86" s="49"/>
      <c r="B86" s="49"/>
      <c r="C86" s="49"/>
      <c r="D86" s="49"/>
      <c r="F86" s="49"/>
      <c r="H86" s="49"/>
      <c r="I86" s="49"/>
      <c r="J86" s="41" t="s">
        <v>232</v>
      </c>
      <c r="L86" s="51" t="s">
        <v>86</v>
      </c>
      <c r="M86" s="49"/>
      <c r="N86" s="49"/>
      <c r="O86" s="49"/>
      <c r="P86" s="49"/>
      <c r="Q86" s="49"/>
      <c r="R86" s="49"/>
      <c r="S86" s="49"/>
      <c r="T86" s="49"/>
      <c r="U86" s="49"/>
      <c r="V86" s="49"/>
      <c r="W86" s="49"/>
      <c r="X86" s="49"/>
    </row>
    <row r="87" spans="1:24" x14ac:dyDescent="0.2">
      <c r="A87" s="49"/>
      <c r="B87" s="49"/>
      <c r="C87" s="49"/>
      <c r="D87" s="49"/>
      <c r="H87" s="49"/>
      <c r="I87" s="49"/>
      <c r="J87" s="41" t="s">
        <v>235</v>
      </c>
      <c r="L87" s="53" t="s">
        <v>353</v>
      </c>
      <c r="P87" s="49"/>
      <c r="Q87" s="49"/>
      <c r="R87" s="49"/>
      <c r="S87" s="49"/>
      <c r="T87" s="49"/>
      <c r="U87" s="49"/>
      <c r="V87" s="49"/>
      <c r="W87" s="49"/>
      <c r="X87" s="49"/>
    </row>
    <row r="88" spans="1:24" x14ac:dyDescent="0.2">
      <c r="A88" s="49"/>
      <c r="B88" s="49"/>
      <c r="C88" s="49"/>
      <c r="D88" s="49"/>
      <c r="H88" s="49"/>
      <c r="I88" s="49"/>
      <c r="J88" s="41" t="s">
        <v>237</v>
      </c>
      <c r="L88" s="53" t="s">
        <v>92</v>
      </c>
      <c r="M88" s="49"/>
      <c r="N88" s="49"/>
      <c r="O88" s="49"/>
      <c r="P88" s="49"/>
      <c r="Q88" s="49"/>
      <c r="R88" s="49"/>
      <c r="S88" s="49"/>
      <c r="T88" s="49"/>
      <c r="U88" s="49"/>
      <c r="V88" s="49"/>
      <c r="W88" s="49"/>
      <c r="X88" s="49"/>
    </row>
    <row r="89" spans="1:24" x14ac:dyDescent="0.2">
      <c r="A89" s="49"/>
      <c r="B89" s="49"/>
      <c r="C89" s="49"/>
      <c r="D89" s="49"/>
      <c r="F89" s="49"/>
      <c r="H89" s="49"/>
      <c r="I89" s="49"/>
      <c r="J89" s="41" t="s">
        <v>236</v>
      </c>
      <c r="L89" s="53" t="s">
        <v>93</v>
      </c>
      <c r="M89" s="49"/>
      <c r="N89" s="49"/>
      <c r="O89" s="49"/>
      <c r="P89" s="49"/>
      <c r="Q89" s="49"/>
      <c r="R89" s="49"/>
      <c r="S89" s="49"/>
      <c r="T89" s="49"/>
      <c r="U89" s="49"/>
      <c r="V89" s="49"/>
      <c r="W89" s="49"/>
      <c r="X89" s="49"/>
    </row>
    <row r="90" spans="1:24" x14ac:dyDescent="0.2">
      <c r="A90" s="49"/>
      <c r="B90" s="49"/>
      <c r="C90" s="49"/>
      <c r="H90" s="49"/>
      <c r="I90" s="49"/>
      <c r="J90" s="41" t="s">
        <v>233</v>
      </c>
      <c r="L90" s="53" t="s">
        <v>96</v>
      </c>
      <c r="M90" s="49"/>
      <c r="N90" s="49"/>
      <c r="O90" s="49"/>
      <c r="P90" s="49"/>
      <c r="Q90" s="49"/>
      <c r="R90" s="49"/>
      <c r="S90" s="49"/>
      <c r="T90" s="49"/>
      <c r="U90" s="49"/>
      <c r="V90" s="49"/>
      <c r="W90" s="49"/>
      <c r="X90" s="49"/>
    </row>
    <row r="91" spans="1:24" x14ac:dyDescent="0.2">
      <c r="A91" s="49"/>
      <c r="B91" s="49"/>
      <c r="C91" s="49"/>
      <c r="H91" s="49"/>
      <c r="I91" s="49"/>
      <c r="J91" s="41" t="s">
        <v>240</v>
      </c>
      <c r="L91" s="53" t="s">
        <v>98</v>
      </c>
      <c r="M91" s="49"/>
      <c r="N91" s="49"/>
      <c r="O91" s="49"/>
      <c r="P91" s="49"/>
      <c r="Q91" s="49"/>
      <c r="R91" s="49"/>
      <c r="S91" s="49"/>
      <c r="T91" s="49"/>
      <c r="U91" s="49"/>
      <c r="V91" s="49"/>
      <c r="W91" s="49"/>
      <c r="X91" s="49"/>
    </row>
    <row r="92" spans="1:24" x14ac:dyDescent="0.2">
      <c r="A92" s="49"/>
      <c r="B92" s="49"/>
      <c r="C92" s="49"/>
      <c r="H92" s="49"/>
      <c r="I92" s="49"/>
      <c r="J92" s="41" t="s">
        <v>239</v>
      </c>
      <c r="L92" s="53" t="s">
        <v>114</v>
      </c>
      <c r="M92" s="49"/>
      <c r="N92" s="49"/>
      <c r="O92" s="49"/>
      <c r="P92" s="49"/>
      <c r="Q92" s="49"/>
      <c r="R92" s="49"/>
      <c r="S92" s="49"/>
      <c r="T92" s="49"/>
      <c r="U92" s="49"/>
      <c r="V92" s="49"/>
      <c r="W92" s="49"/>
      <c r="X92" s="49"/>
    </row>
    <row r="93" spans="1:24" x14ac:dyDescent="0.2">
      <c r="A93" s="49"/>
      <c r="B93" s="49"/>
      <c r="C93" s="49"/>
      <c r="H93" s="49"/>
      <c r="I93" s="49"/>
      <c r="J93" s="41" t="s">
        <v>241</v>
      </c>
      <c r="L93" s="53" t="s">
        <v>120</v>
      </c>
      <c r="M93" s="49"/>
      <c r="N93" s="49"/>
      <c r="O93" s="49"/>
      <c r="P93" s="49"/>
      <c r="Q93" s="49"/>
      <c r="R93" s="49"/>
      <c r="S93" s="49"/>
      <c r="T93" s="49"/>
      <c r="U93" s="49"/>
      <c r="V93" s="49"/>
      <c r="W93" s="49"/>
      <c r="X93" s="49"/>
    </row>
    <row r="94" spans="1:24" x14ac:dyDescent="0.2">
      <c r="J94" s="41" t="s">
        <v>238</v>
      </c>
      <c r="L94" s="53" t="s">
        <v>123</v>
      </c>
    </row>
    <row r="95" spans="1:24" x14ac:dyDescent="0.2">
      <c r="H95" s="49"/>
      <c r="L95" s="53" t="s">
        <v>124</v>
      </c>
      <c r="M95" s="49"/>
      <c r="N95" s="49"/>
      <c r="O95" s="49"/>
    </row>
    <row r="96" spans="1:24" x14ac:dyDescent="0.2">
      <c r="H96" s="49"/>
      <c r="L96" s="53" t="s">
        <v>354</v>
      </c>
      <c r="M96" s="49"/>
      <c r="N96" s="49"/>
      <c r="O96" s="49"/>
    </row>
    <row r="97" spans="8:15" x14ac:dyDescent="0.2">
      <c r="H97" s="49"/>
      <c r="L97" s="53" t="s">
        <v>368</v>
      </c>
      <c r="M97" s="49"/>
      <c r="N97" s="49"/>
      <c r="O97" s="49"/>
    </row>
    <row r="98" spans="8:15" x14ac:dyDescent="0.2">
      <c r="L98" s="51" t="s">
        <v>80</v>
      </c>
      <c r="M98" s="49"/>
      <c r="N98" s="49"/>
      <c r="O98" s="49"/>
    </row>
    <row r="99" spans="8:15" x14ac:dyDescent="0.2">
      <c r="H99" s="49"/>
      <c r="L99" s="51" t="s">
        <v>355</v>
      </c>
      <c r="M99" s="49"/>
      <c r="N99" s="49"/>
      <c r="O99" s="49"/>
    </row>
    <row r="100" spans="8:15" x14ac:dyDescent="0.2">
      <c r="L100" s="53" t="s">
        <v>88</v>
      </c>
      <c r="M100" s="49"/>
      <c r="N100" s="49"/>
      <c r="O100" s="49"/>
    </row>
    <row r="101" spans="8:15" x14ac:dyDescent="0.2">
      <c r="H101" s="49"/>
      <c r="L101" s="53" t="s">
        <v>356</v>
      </c>
      <c r="M101" s="49"/>
      <c r="N101" s="49"/>
      <c r="O101" s="49"/>
    </row>
    <row r="102" spans="8:15" ht="12.75" customHeight="1" x14ac:dyDescent="0.2">
      <c r="H102" s="49"/>
      <c r="L102" s="51" t="s">
        <v>413</v>
      </c>
      <c r="M102" s="49"/>
      <c r="N102" s="49"/>
      <c r="O102" s="49"/>
    </row>
    <row r="103" spans="8:15" x14ac:dyDescent="0.2">
      <c r="H103" s="49"/>
      <c r="L103" s="51" t="s">
        <v>357</v>
      </c>
      <c r="M103" s="49"/>
      <c r="N103" s="49"/>
      <c r="O103" s="49"/>
    </row>
    <row r="104" spans="8:15" x14ac:dyDescent="0.2">
      <c r="H104" s="49"/>
      <c r="L104" s="51" t="s">
        <v>358</v>
      </c>
    </row>
    <row r="105" spans="8:15" ht="12.75" customHeight="1" x14ac:dyDescent="0.2">
      <c r="H105" s="49"/>
      <c r="L105" s="51" t="s">
        <v>359</v>
      </c>
    </row>
    <row r="106" spans="8:15" x14ac:dyDescent="0.2">
      <c r="H106" s="49"/>
      <c r="L106" s="51" t="s">
        <v>369</v>
      </c>
      <c r="M106" s="49"/>
      <c r="N106" s="49"/>
      <c r="O106" s="49"/>
    </row>
    <row r="107" spans="8:15" x14ac:dyDescent="0.2">
      <c r="L107" s="51" t="s">
        <v>360</v>
      </c>
      <c r="M107" s="49"/>
      <c r="N107" s="49"/>
      <c r="O107" s="49"/>
    </row>
    <row r="108" spans="8:15" x14ac:dyDescent="0.2">
      <c r="L108" s="51" t="s">
        <v>423</v>
      </c>
      <c r="M108" s="49"/>
      <c r="N108" s="49"/>
      <c r="O108" s="49"/>
    </row>
    <row r="109" spans="8:15" x14ac:dyDescent="0.2">
      <c r="L109" s="51" t="s">
        <v>79</v>
      </c>
      <c r="M109" s="49"/>
      <c r="N109" s="49"/>
      <c r="O109" s="49"/>
    </row>
    <row r="110" spans="8:15" x14ac:dyDescent="0.2">
      <c r="L110" s="51" t="s">
        <v>361</v>
      </c>
      <c r="M110" s="49"/>
      <c r="N110" s="49"/>
      <c r="O110" s="49"/>
    </row>
    <row r="111" spans="8:15" x14ac:dyDescent="0.2">
      <c r="L111" s="51" t="s">
        <v>414</v>
      </c>
      <c r="M111" s="49"/>
      <c r="N111" s="49"/>
      <c r="O111" s="49"/>
    </row>
    <row r="112" spans="8:15" x14ac:dyDescent="0.2">
      <c r="L112" s="53" t="s">
        <v>95</v>
      </c>
    </row>
    <row r="113" spans="12:15" x14ac:dyDescent="0.2">
      <c r="L113" s="51" t="s">
        <v>424</v>
      </c>
      <c r="M113" s="49"/>
      <c r="N113" s="49"/>
      <c r="O113" s="49"/>
    </row>
    <row r="114" spans="12:15" x14ac:dyDescent="0.2">
      <c r="L114" s="51" t="s">
        <v>362</v>
      </c>
      <c r="M114" s="49"/>
      <c r="N114" s="49"/>
      <c r="O114" s="49"/>
    </row>
    <row r="115" spans="12:15" x14ac:dyDescent="0.2">
      <c r="L115" s="51" t="s">
        <v>84</v>
      </c>
      <c r="M115" s="49"/>
      <c r="N115" s="49"/>
      <c r="O115" s="49"/>
    </row>
    <row r="116" spans="12:15" x14ac:dyDescent="0.2">
      <c r="L116" s="53" t="s">
        <v>99</v>
      </c>
    </row>
    <row r="117" spans="12:15" x14ac:dyDescent="0.2">
      <c r="L117" s="51" t="s">
        <v>430</v>
      </c>
    </row>
    <row r="118" spans="12:15" x14ac:dyDescent="0.2">
      <c r="L118" s="53" t="s">
        <v>102</v>
      </c>
      <c r="M118" s="49"/>
      <c r="N118" s="49"/>
      <c r="O118" s="49"/>
    </row>
    <row r="119" spans="12:15" x14ac:dyDescent="0.2">
      <c r="L119" s="51" t="s">
        <v>364</v>
      </c>
      <c r="M119" s="49"/>
      <c r="N119" s="49"/>
      <c r="O119" s="49"/>
    </row>
    <row r="120" spans="12:15" x14ac:dyDescent="0.2">
      <c r="L120" s="51" t="s">
        <v>365</v>
      </c>
      <c r="M120" s="49"/>
      <c r="N120" s="49"/>
      <c r="O120" s="49"/>
    </row>
    <row r="121" spans="12:15" x14ac:dyDescent="0.2">
      <c r="L121" s="53" t="s">
        <v>112</v>
      </c>
    </row>
    <row r="122" spans="12:15" x14ac:dyDescent="0.2">
      <c r="L122" s="53" t="s">
        <v>115</v>
      </c>
    </row>
    <row r="123" spans="12:15" x14ac:dyDescent="0.2">
      <c r="L123" s="53" t="s">
        <v>426</v>
      </c>
    </row>
    <row r="124" spans="12:15" x14ac:dyDescent="0.2">
      <c r="L124" s="51" t="s">
        <v>366</v>
      </c>
    </row>
    <row r="125" spans="12:15" x14ac:dyDescent="0.2">
      <c r="L125" s="53" t="s">
        <v>121</v>
      </c>
    </row>
    <row r="126" spans="12:15" x14ac:dyDescent="0.2">
      <c r="L126" s="51" t="s">
        <v>372</v>
      </c>
    </row>
    <row r="127" spans="12:15" x14ac:dyDescent="0.2">
      <c r="L127" s="53" t="s">
        <v>373</v>
      </c>
    </row>
    <row r="128" spans="12:15" x14ac:dyDescent="0.2">
      <c r="L128" s="53" t="s">
        <v>429</v>
      </c>
    </row>
    <row r="129" spans="4:12" x14ac:dyDescent="0.2">
      <c r="L129" s="51" t="s">
        <v>83</v>
      </c>
    </row>
    <row r="130" spans="4:12" x14ac:dyDescent="0.2">
      <c r="L130" s="53" t="s">
        <v>101</v>
      </c>
    </row>
    <row r="131" spans="4:12" x14ac:dyDescent="0.2">
      <c r="L131" s="53" t="s">
        <v>103</v>
      </c>
    </row>
    <row r="132" spans="4:12" x14ac:dyDescent="0.2">
      <c r="L132" s="53" t="s">
        <v>104</v>
      </c>
    </row>
    <row r="133" spans="4:12" x14ac:dyDescent="0.2">
      <c r="L133" s="53" t="s">
        <v>105</v>
      </c>
    </row>
    <row r="134" spans="4:12" x14ac:dyDescent="0.2">
      <c r="D134" s="49"/>
      <c r="L134" s="53" t="s">
        <v>106</v>
      </c>
    </row>
    <row r="135" spans="4:12" x14ac:dyDescent="0.2">
      <c r="D135" s="49"/>
      <c r="L135" s="53" t="s">
        <v>108</v>
      </c>
    </row>
    <row r="136" spans="4:12" x14ac:dyDescent="0.2">
      <c r="L136" s="53" t="s">
        <v>109</v>
      </c>
    </row>
    <row r="137" spans="4:12" x14ac:dyDescent="0.2">
      <c r="L137" s="53" t="s">
        <v>118</v>
      </c>
    </row>
    <row r="138" spans="4:12" x14ac:dyDescent="0.2">
      <c r="L138" s="51" t="s">
        <v>406</v>
      </c>
    </row>
    <row r="139" spans="4:12" x14ac:dyDescent="0.2">
      <c r="L139" s="51" t="s">
        <v>131</v>
      </c>
    </row>
    <row r="140" spans="4:12" x14ac:dyDescent="0.2">
      <c r="L140" s="53" t="s">
        <v>111</v>
      </c>
    </row>
    <row r="141" spans="4:12" x14ac:dyDescent="0.2">
      <c r="L141" s="53" t="s">
        <v>113</v>
      </c>
    </row>
    <row r="142" spans="4:12" x14ac:dyDescent="0.2">
      <c r="L142" s="53" t="s">
        <v>117</v>
      </c>
    </row>
  </sheetData>
  <sortState ref="Q2:Q9">
    <sortCondition ref="Q2:Q9"/>
  </sortState>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1:Y276"/>
  <sheetViews>
    <sheetView zoomScale="80" zoomScaleNormal="80" workbookViewId="0">
      <selection activeCell="L98" sqref="L98"/>
    </sheetView>
  </sheetViews>
  <sheetFormatPr baseColWidth="10" defaultColWidth="0" defaultRowHeight="14.25" customHeight="1" zeroHeight="1" x14ac:dyDescent="0.25"/>
  <cols>
    <col min="1" max="1" width="1.7109375" style="19" customWidth="1"/>
    <col min="2" max="2" width="1.28515625" style="19" customWidth="1"/>
    <col min="3" max="10" width="9.7109375" style="19" customWidth="1"/>
    <col min="11" max="11" width="9.7109375" style="20" customWidth="1"/>
    <col min="12" max="12" width="9.7109375" style="19" customWidth="1"/>
    <col min="13" max="13" width="9.7109375" style="21" customWidth="1"/>
    <col min="14" max="19" width="9.7109375" style="19" customWidth="1"/>
    <col min="20" max="20" width="3" style="19" customWidth="1"/>
    <col min="21" max="21" width="2" style="19" customWidth="1"/>
    <col min="22" max="25" width="0" style="19" hidden="1" customWidth="1"/>
    <col min="26" max="16384" width="11.42578125" style="19" hidden="1"/>
  </cols>
  <sheetData>
    <row r="1" spans="1:25" s="14" customFormat="1" ht="6.75" customHeight="1" thickBot="1" x14ac:dyDescent="0.3">
      <c r="A1" s="19"/>
      <c r="B1" s="19"/>
      <c r="C1" s="15"/>
      <c r="K1" s="16"/>
      <c r="L1" s="14" t="s">
        <v>401</v>
      </c>
      <c r="M1" s="17"/>
      <c r="T1" s="19"/>
      <c r="U1" s="19"/>
    </row>
    <row r="2" spans="1:25" s="2" customFormat="1" ht="15" x14ac:dyDescent="0.25">
      <c r="B2" s="22"/>
      <c r="C2" s="4"/>
      <c r="D2" s="4"/>
      <c r="E2" s="4"/>
      <c r="F2" s="4"/>
      <c r="G2" s="4"/>
      <c r="H2" s="4"/>
      <c r="I2" s="4"/>
      <c r="J2" s="4"/>
      <c r="K2" s="4"/>
      <c r="L2" s="4"/>
      <c r="M2" s="4"/>
      <c r="N2" s="4"/>
      <c r="O2" s="4"/>
      <c r="P2" s="4"/>
      <c r="Q2" s="4"/>
      <c r="R2" s="4"/>
      <c r="S2" s="4"/>
      <c r="T2" s="3"/>
    </row>
    <row r="3" spans="1:25" s="14" customFormat="1" ht="27" x14ac:dyDescent="0.25">
      <c r="A3" s="19"/>
      <c r="B3" s="23"/>
      <c r="C3" s="269" t="s">
        <v>447</v>
      </c>
      <c r="D3" s="269"/>
      <c r="E3" s="269"/>
      <c r="F3" s="269"/>
      <c r="G3" s="269"/>
      <c r="H3" s="269"/>
      <c r="I3" s="269"/>
      <c r="J3" s="269"/>
      <c r="K3" s="269"/>
      <c r="L3" s="269"/>
      <c r="M3" s="269"/>
      <c r="N3" s="269"/>
      <c r="O3" s="269"/>
      <c r="P3" s="269"/>
      <c r="Q3" s="269"/>
      <c r="R3" s="269"/>
      <c r="S3" s="269"/>
      <c r="T3" s="24"/>
      <c r="U3" s="25"/>
      <c r="V3" s="18"/>
      <c r="W3" s="18"/>
      <c r="X3" s="18"/>
      <c r="Y3" s="18"/>
    </row>
    <row r="4" spans="1:25" ht="7.5" customHeight="1" x14ac:dyDescent="0.25">
      <c r="B4" s="26"/>
      <c r="C4" s="27"/>
      <c r="D4" s="20"/>
      <c r="E4" s="20"/>
      <c r="F4" s="20"/>
      <c r="G4" s="20"/>
      <c r="H4" s="20"/>
      <c r="I4" s="20"/>
      <c r="J4" s="20"/>
      <c r="L4" s="20"/>
      <c r="M4" s="28"/>
      <c r="N4" s="20"/>
      <c r="O4" s="20"/>
      <c r="P4" s="20"/>
      <c r="Q4" s="20"/>
      <c r="R4" s="20"/>
      <c r="S4" s="20"/>
      <c r="T4" s="29"/>
    </row>
    <row r="5" spans="1:25" s="14" customFormat="1" ht="23.25" customHeight="1" x14ac:dyDescent="0.25">
      <c r="A5" s="19"/>
      <c r="B5" s="26"/>
      <c r="C5" s="270" t="s">
        <v>395</v>
      </c>
      <c r="D5" s="270"/>
      <c r="E5" s="270"/>
      <c r="F5" s="270"/>
      <c r="G5" s="270"/>
      <c r="H5" s="270"/>
      <c r="I5" s="270"/>
      <c r="J5" s="270"/>
      <c r="K5" s="270"/>
      <c r="L5" s="270"/>
      <c r="M5" s="270"/>
      <c r="N5" s="270"/>
      <c r="O5" s="270"/>
      <c r="P5" s="270"/>
      <c r="Q5" s="270"/>
      <c r="R5" s="270"/>
      <c r="S5" s="270"/>
      <c r="T5" s="29"/>
      <c r="U5" s="19"/>
    </row>
    <row r="6" spans="1:25" ht="15" customHeight="1" x14ac:dyDescent="0.25">
      <c r="B6" s="26"/>
      <c r="C6" s="27"/>
      <c r="D6" s="20"/>
      <c r="E6" s="20"/>
      <c r="F6" s="20"/>
      <c r="G6" s="20"/>
      <c r="H6" s="20"/>
      <c r="I6" s="20"/>
      <c r="J6" s="20"/>
      <c r="L6" s="20"/>
      <c r="M6" s="28"/>
      <c r="N6" s="20"/>
      <c r="O6" s="20"/>
      <c r="P6" s="20"/>
      <c r="Q6" s="20"/>
      <c r="R6" s="20"/>
      <c r="S6" s="20"/>
      <c r="T6" s="29"/>
    </row>
    <row r="7" spans="1:25" ht="61.5" customHeight="1" x14ac:dyDescent="0.25">
      <c r="B7" s="26"/>
      <c r="C7" s="262" t="s">
        <v>472</v>
      </c>
      <c r="D7" s="262"/>
      <c r="E7" s="262"/>
      <c r="F7" s="262"/>
      <c r="G7" s="262"/>
      <c r="H7" s="262"/>
      <c r="I7" s="262"/>
      <c r="J7" s="262"/>
      <c r="K7" s="262"/>
      <c r="L7" s="262"/>
      <c r="M7" s="262"/>
      <c r="N7" s="262"/>
      <c r="O7" s="262"/>
      <c r="P7" s="262"/>
      <c r="Q7" s="262"/>
      <c r="R7" s="262"/>
      <c r="S7" s="262"/>
      <c r="T7" s="29"/>
    </row>
    <row r="8" spans="1:25" ht="74.25" customHeight="1" x14ac:dyDescent="0.25">
      <c r="B8" s="26"/>
      <c r="C8" s="262" t="s">
        <v>464</v>
      </c>
      <c r="D8" s="262"/>
      <c r="E8" s="262"/>
      <c r="F8" s="262"/>
      <c r="G8" s="262"/>
      <c r="H8" s="262"/>
      <c r="I8" s="262"/>
      <c r="J8" s="262"/>
      <c r="K8" s="262"/>
      <c r="L8" s="262"/>
      <c r="M8" s="262"/>
      <c r="N8" s="262"/>
      <c r="O8" s="262"/>
      <c r="P8" s="262"/>
      <c r="Q8" s="262"/>
      <c r="R8" s="262"/>
      <c r="S8" s="262"/>
      <c r="T8" s="29"/>
    </row>
    <row r="9" spans="1:25" ht="58.5" customHeight="1" x14ac:dyDescent="0.25">
      <c r="B9" s="26"/>
      <c r="C9" s="262" t="s">
        <v>465</v>
      </c>
      <c r="D9" s="262"/>
      <c r="E9" s="262"/>
      <c r="F9" s="262"/>
      <c r="G9" s="262"/>
      <c r="H9" s="262"/>
      <c r="I9" s="262"/>
      <c r="J9" s="262"/>
      <c r="K9" s="262"/>
      <c r="L9" s="262"/>
      <c r="M9" s="262"/>
      <c r="N9" s="262"/>
      <c r="O9" s="262"/>
      <c r="P9" s="262"/>
      <c r="Q9" s="262"/>
      <c r="R9" s="262"/>
      <c r="S9" s="262"/>
      <c r="T9" s="29"/>
    </row>
    <row r="10" spans="1:25" ht="36" customHeight="1" x14ac:dyDescent="0.25">
      <c r="B10" s="26"/>
      <c r="C10" s="262" t="s">
        <v>467</v>
      </c>
      <c r="D10" s="262"/>
      <c r="E10" s="262"/>
      <c r="F10" s="262"/>
      <c r="G10" s="262"/>
      <c r="H10" s="262"/>
      <c r="I10" s="262"/>
      <c r="J10" s="262"/>
      <c r="K10" s="262"/>
      <c r="L10" s="262"/>
      <c r="M10" s="262"/>
      <c r="N10" s="262"/>
      <c r="O10" s="262"/>
      <c r="P10" s="262"/>
      <c r="Q10" s="262"/>
      <c r="R10" s="262"/>
      <c r="S10" s="262"/>
      <c r="T10" s="29"/>
    </row>
    <row r="11" spans="1:25" ht="60" customHeight="1" x14ac:dyDescent="0.25">
      <c r="B11" s="26"/>
      <c r="C11" s="262" t="s">
        <v>468</v>
      </c>
      <c r="D11" s="262"/>
      <c r="E11" s="262"/>
      <c r="F11" s="262"/>
      <c r="G11" s="262"/>
      <c r="H11" s="262"/>
      <c r="I11" s="262"/>
      <c r="J11" s="262"/>
      <c r="K11" s="262"/>
      <c r="L11" s="262"/>
      <c r="M11" s="262"/>
      <c r="N11" s="262"/>
      <c r="O11" s="262"/>
      <c r="P11" s="262"/>
      <c r="Q11" s="262"/>
      <c r="R11" s="262"/>
      <c r="S11" s="262"/>
      <c r="T11" s="29"/>
    </row>
    <row r="12" spans="1:25" ht="33" customHeight="1" x14ac:dyDescent="0.25">
      <c r="B12" s="26"/>
      <c r="C12" s="262" t="s">
        <v>466</v>
      </c>
      <c r="D12" s="262"/>
      <c r="E12" s="262"/>
      <c r="F12" s="262"/>
      <c r="G12" s="262"/>
      <c r="H12" s="262"/>
      <c r="I12" s="262"/>
      <c r="J12" s="262"/>
      <c r="K12" s="262"/>
      <c r="L12" s="262"/>
      <c r="M12" s="262"/>
      <c r="N12" s="262"/>
      <c r="O12" s="262"/>
      <c r="P12" s="262"/>
      <c r="Q12" s="262"/>
      <c r="R12" s="262"/>
      <c r="S12" s="262"/>
      <c r="T12" s="29"/>
    </row>
    <row r="13" spans="1:25" ht="36.75" customHeight="1" x14ac:dyDescent="0.25">
      <c r="B13" s="26"/>
      <c r="C13" s="262" t="s">
        <v>573</v>
      </c>
      <c r="D13" s="262"/>
      <c r="E13" s="262"/>
      <c r="F13" s="262"/>
      <c r="G13" s="262"/>
      <c r="H13" s="262"/>
      <c r="I13" s="262"/>
      <c r="J13" s="262"/>
      <c r="K13" s="262"/>
      <c r="L13" s="262"/>
      <c r="M13" s="262"/>
      <c r="N13" s="262"/>
      <c r="O13" s="262"/>
      <c r="P13" s="262"/>
      <c r="Q13" s="262"/>
      <c r="R13" s="262"/>
      <c r="S13" s="262"/>
      <c r="T13" s="29"/>
    </row>
    <row r="14" spans="1:25" x14ac:dyDescent="0.25">
      <c r="B14" s="26"/>
      <c r="C14" s="93" t="s">
        <v>402</v>
      </c>
      <c r="D14" s="267" t="s">
        <v>572</v>
      </c>
      <c r="E14" s="267"/>
      <c r="F14" s="267"/>
      <c r="G14" s="267"/>
      <c r="H14" s="267"/>
      <c r="I14" s="267"/>
      <c r="J14" s="267"/>
      <c r="K14" s="267"/>
      <c r="L14" s="267"/>
      <c r="M14" s="267"/>
      <c r="N14" s="267"/>
      <c r="O14" s="267"/>
      <c r="P14" s="267"/>
      <c r="Q14" s="267"/>
      <c r="R14" s="267"/>
      <c r="S14" s="267"/>
      <c r="T14" s="29"/>
    </row>
    <row r="15" spans="1:25" x14ac:dyDescent="0.2">
      <c r="B15" s="26"/>
      <c r="C15" s="93" t="s">
        <v>402</v>
      </c>
      <c r="D15" s="268" t="s">
        <v>575</v>
      </c>
      <c r="E15" s="268"/>
      <c r="F15" s="268"/>
      <c r="G15" s="268"/>
      <c r="H15" s="268"/>
      <c r="I15" s="268"/>
      <c r="J15" s="268"/>
      <c r="K15" s="268"/>
      <c r="L15" s="268"/>
      <c r="M15" s="268"/>
      <c r="N15" s="268"/>
      <c r="O15" s="268"/>
      <c r="P15" s="268"/>
      <c r="Q15" s="268"/>
      <c r="R15" s="268"/>
      <c r="S15" s="268"/>
      <c r="T15" s="29"/>
    </row>
    <row r="16" spans="1:25" x14ac:dyDescent="0.25">
      <c r="B16" s="26"/>
      <c r="C16" s="93" t="s">
        <v>402</v>
      </c>
      <c r="D16" s="267" t="s">
        <v>574</v>
      </c>
      <c r="E16" s="267"/>
      <c r="F16" s="267"/>
      <c r="G16" s="267"/>
      <c r="H16" s="267"/>
      <c r="I16" s="267"/>
      <c r="J16" s="267"/>
      <c r="K16" s="267"/>
      <c r="L16" s="267"/>
      <c r="M16" s="267"/>
      <c r="N16" s="267"/>
      <c r="O16" s="267"/>
      <c r="P16" s="267"/>
      <c r="Q16" s="267"/>
      <c r="R16" s="267"/>
      <c r="S16" s="267"/>
      <c r="T16" s="29"/>
    </row>
    <row r="17" spans="2:20" x14ac:dyDescent="0.25">
      <c r="B17" s="26"/>
      <c r="C17" s="93" t="s">
        <v>402</v>
      </c>
      <c r="D17" s="267" t="s">
        <v>576</v>
      </c>
      <c r="E17" s="267"/>
      <c r="F17" s="267"/>
      <c r="G17" s="267"/>
      <c r="H17" s="267"/>
      <c r="I17" s="267"/>
      <c r="J17" s="267"/>
      <c r="K17" s="267"/>
      <c r="L17" s="267"/>
      <c r="M17" s="267"/>
      <c r="N17" s="267"/>
      <c r="O17" s="267"/>
      <c r="P17" s="267"/>
      <c r="Q17" s="267"/>
      <c r="R17" s="267"/>
      <c r="S17" s="267"/>
      <c r="T17" s="29"/>
    </row>
    <row r="18" spans="2:20" x14ac:dyDescent="0.25">
      <c r="B18" s="26"/>
      <c r="C18" s="179"/>
      <c r="D18" s="179"/>
      <c r="E18" s="179"/>
      <c r="F18" s="179"/>
      <c r="G18" s="179"/>
      <c r="H18" s="179"/>
      <c r="I18" s="179"/>
      <c r="J18" s="179"/>
      <c r="K18" s="179"/>
      <c r="L18" s="179"/>
      <c r="M18" s="179"/>
      <c r="N18" s="179"/>
      <c r="O18" s="179"/>
      <c r="P18" s="179"/>
      <c r="Q18" s="179"/>
      <c r="R18" s="179"/>
      <c r="S18" s="179"/>
      <c r="T18" s="29"/>
    </row>
    <row r="19" spans="2:20" ht="30" customHeight="1" x14ac:dyDescent="0.25">
      <c r="B19" s="26"/>
      <c r="C19" s="262" t="s">
        <v>469</v>
      </c>
      <c r="D19" s="262"/>
      <c r="E19" s="262"/>
      <c r="F19" s="262"/>
      <c r="G19" s="262"/>
      <c r="H19" s="262"/>
      <c r="I19" s="262"/>
      <c r="J19" s="262"/>
      <c r="K19" s="262"/>
      <c r="L19" s="262"/>
      <c r="M19" s="262"/>
      <c r="N19" s="262"/>
      <c r="O19" s="262"/>
      <c r="P19" s="262"/>
      <c r="Q19" s="262"/>
      <c r="R19" s="262"/>
      <c r="S19" s="262"/>
      <c r="T19" s="29"/>
    </row>
    <row r="20" spans="2:20" ht="45" customHeight="1" x14ac:dyDescent="0.25">
      <c r="B20" s="26"/>
      <c r="C20" s="262" t="s">
        <v>471</v>
      </c>
      <c r="D20" s="262"/>
      <c r="E20" s="262"/>
      <c r="F20" s="262"/>
      <c r="G20" s="262"/>
      <c r="H20" s="262"/>
      <c r="I20" s="262"/>
      <c r="J20" s="262"/>
      <c r="K20" s="262"/>
      <c r="L20" s="262"/>
      <c r="M20" s="262"/>
      <c r="N20" s="262"/>
      <c r="O20" s="262"/>
      <c r="P20" s="262"/>
      <c r="Q20" s="262"/>
      <c r="R20" s="262"/>
      <c r="S20" s="262"/>
      <c r="T20" s="29"/>
    </row>
    <row r="21" spans="2:20" ht="73.5" customHeight="1" x14ac:dyDescent="0.25">
      <c r="B21" s="26"/>
      <c r="C21" s="262" t="s">
        <v>470</v>
      </c>
      <c r="D21" s="262"/>
      <c r="E21" s="262"/>
      <c r="F21" s="262"/>
      <c r="G21" s="262"/>
      <c r="H21" s="262"/>
      <c r="I21" s="262"/>
      <c r="J21" s="262"/>
      <c r="K21" s="262"/>
      <c r="L21" s="262"/>
      <c r="M21" s="262"/>
      <c r="N21" s="262"/>
      <c r="O21" s="262"/>
      <c r="P21" s="262"/>
      <c r="Q21" s="262"/>
      <c r="R21" s="262"/>
      <c r="S21" s="262"/>
      <c r="T21" s="29"/>
    </row>
    <row r="22" spans="2:20" ht="15" customHeight="1" x14ac:dyDescent="0.25">
      <c r="B22" s="26"/>
      <c r="C22" s="262" t="s">
        <v>504</v>
      </c>
      <c r="D22" s="262"/>
      <c r="E22" s="262"/>
      <c r="F22" s="262"/>
      <c r="G22" s="262"/>
      <c r="H22" s="262"/>
      <c r="I22" s="262"/>
      <c r="J22" s="262"/>
      <c r="K22" s="262"/>
      <c r="L22" s="262"/>
      <c r="M22" s="262"/>
      <c r="N22" s="262"/>
      <c r="O22" s="262"/>
      <c r="P22" s="262"/>
      <c r="Q22" s="262"/>
      <c r="R22" s="262"/>
      <c r="S22" s="262"/>
      <c r="T22" s="29"/>
    </row>
    <row r="23" spans="2:20" ht="15" customHeight="1" x14ac:dyDescent="0.25">
      <c r="B23" s="26"/>
      <c r="C23" s="262" t="s">
        <v>506</v>
      </c>
      <c r="D23" s="262"/>
      <c r="E23" s="262"/>
      <c r="F23" s="262"/>
      <c r="G23" s="262"/>
      <c r="H23" s="262"/>
      <c r="I23" s="262"/>
      <c r="J23" s="262"/>
      <c r="K23" s="262"/>
      <c r="L23" s="262"/>
      <c r="M23" s="262"/>
      <c r="N23" s="262"/>
      <c r="O23" s="262"/>
      <c r="P23" s="262"/>
      <c r="Q23" s="262"/>
      <c r="R23" s="262"/>
      <c r="S23" s="262"/>
      <c r="T23" s="29"/>
    </row>
    <row r="24" spans="2:20" ht="15" customHeight="1" x14ac:dyDescent="0.25">
      <c r="B24" s="26"/>
      <c r="C24" s="262" t="s">
        <v>507</v>
      </c>
      <c r="D24" s="262"/>
      <c r="E24" s="262"/>
      <c r="F24" s="262"/>
      <c r="G24" s="262"/>
      <c r="H24" s="262"/>
      <c r="I24" s="262"/>
      <c r="J24" s="262"/>
      <c r="K24" s="262"/>
      <c r="L24" s="262"/>
      <c r="M24" s="262"/>
      <c r="N24" s="262"/>
      <c r="O24" s="262"/>
      <c r="P24" s="262"/>
      <c r="Q24" s="262"/>
      <c r="R24" s="262"/>
      <c r="S24" s="262"/>
      <c r="T24" s="29"/>
    </row>
    <row r="25" spans="2:20" ht="42.75" customHeight="1" x14ac:dyDescent="0.25">
      <c r="B25" s="26"/>
      <c r="C25" s="261" t="s">
        <v>505</v>
      </c>
      <c r="D25" s="261"/>
      <c r="E25" s="261"/>
      <c r="F25" s="261"/>
      <c r="G25" s="261"/>
      <c r="H25" s="261"/>
      <c r="I25" s="261"/>
      <c r="J25" s="261"/>
      <c r="K25" s="261"/>
      <c r="L25" s="261"/>
      <c r="M25" s="261"/>
      <c r="N25" s="261"/>
      <c r="O25" s="261"/>
      <c r="P25" s="261"/>
      <c r="Q25" s="261"/>
      <c r="R25" s="261"/>
      <c r="S25" s="261"/>
      <c r="T25" s="29"/>
    </row>
    <row r="26" spans="2:20" ht="15" customHeight="1" x14ac:dyDescent="0.25">
      <c r="B26" s="26"/>
      <c r="C26" s="90"/>
      <c r="D26" s="42"/>
      <c r="E26" s="42"/>
      <c r="F26" s="42"/>
      <c r="G26" s="42"/>
      <c r="H26" s="42"/>
      <c r="I26" s="42"/>
      <c r="J26" s="42"/>
      <c r="K26" s="42"/>
      <c r="L26" s="42"/>
      <c r="M26" s="42"/>
      <c r="N26" s="42"/>
      <c r="O26" s="42"/>
      <c r="P26" s="42"/>
      <c r="Q26" s="42"/>
      <c r="R26" s="42"/>
      <c r="S26" s="42"/>
      <c r="T26" s="29"/>
    </row>
    <row r="27" spans="2:20" ht="88.5" customHeight="1" x14ac:dyDescent="0.25">
      <c r="B27" s="26"/>
      <c r="C27" s="262" t="s">
        <v>503</v>
      </c>
      <c r="D27" s="262"/>
      <c r="E27" s="262"/>
      <c r="F27" s="262"/>
      <c r="G27" s="262"/>
      <c r="H27" s="262"/>
      <c r="I27" s="262"/>
      <c r="J27" s="262"/>
      <c r="K27" s="262"/>
      <c r="L27" s="262"/>
      <c r="M27" s="262"/>
      <c r="N27" s="262"/>
      <c r="O27" s="262"/>
      <c r="P27" s="262"/>
      <c r="Q27" s="262"/>
      <c r="R27" s="262"/>
      <c r="S27" s="262"/>
      <c r="T27" s="29"/>
    </row>
    <row r="28" spans="2:20" ht="15" customHeight="1" x14ac:dyDescent="0.25">
      <c r="B28" s="26"/>
      <c r="C28" s="90"/>
      <c r="D28" s="42"/>
      <c r="E28" s="42"/>
      <c r="F28" s="42"/>
      <c r="G28" s="42"/>
      <c r="H28" s="42"/>
      <c r="I28" s="42"/>
      <c r="J28" s="42"/>
      <c r="K28" s="42"/>
      <c r="L28" s="42"/>
      <c r="M28" s="42"/>
      <c r="N28" s="42"/>
      <c r="O28" s="42"/>
      <c r="P28" s="42"/>
      <c r="Q28" s="42"/>
      <c r="R28" s="42"/>
      <c r="S28" s="42"/>
      <c r="T28" s="29"/>
    </row>
    <row r="29" spans="2:20" ht="30.75" customHeight="1" x14ac:dyDescent="0.25">
      <c r="B29" s="26"/>
      <c r="C29" s="261" t="s">
        <v>473</v>
      </c>
      <c r="D29" s="261"/>
      <c r="E29" s="261"/>
      <c r="F29" s="261"/>
      <c r="G29" s="261"/>
      <c r="H29" s="261"/>
      <c r="I29" s="261"/>
      <c r="J29" s="261"/>
      <c r="K29" s="261"/>
      <c r="L29" s="261"/>
      <c r="M29" s="261"/>
      <c r="N29" s="261"/>
      <c r="O29" s="261"/>
      <c r="P29" s="261"/>
      <c r="Q29" s="261"/>
      <c r="R29" s="261"/>
      <c r="S29" s="261"/>
      <c r="T29" s="29"/>
    </row>
    <row r="30" spans="2:20" ht="15" customHeight="1" x14ac:dyDescent="0.25">
      <c r="B30" s="26"/>
      <c r="C30" s="97"/>
      <c r="D30" s="97"/>
      <c r="E30" s="97"/>
      <c r="F30" s="97"/>
      <c r="G30" s="97"/>
      <c r="H30" s="97"/>
      <c r="I30" s="97"/>
      <c r="J30" s="97"/>
      <c r="K30" s="97"/>
      <c r="L30" s="97"/>
      <c r="M30" s="97"/>
      <c r="N30" s="97"/>
      <c r="O30" s="97"/>
      <c r="P30" s="97"/>
      <c r="Q30" s="97"/>
      <c r="R30" s="97"/>
      <c r="S30" s="97"/>
      <c r="T30" s="29"/>
    </row>
    <row r="31" spans="2:20" ht="15" customHeight="1" x14ac:dyDescent="0.25">
      <c r="B31" s="26"/>
      <c r="C31" s="263" t="s">
        <v>482</v>
      </c>
      <c r="D31" s="264"/>
      <c r="E31" s="264"/>
      <c r="F31" s="264"/>
      <c r="G31" s="264"/>
      <c r="H31" s="264"/>
      <c r="I31" s="264"/>
      <c r="J31" s="264"/>
      <c r="K31" s="264"/>
      <c r="L31" s="264"/>
      <c r="M31" s="264"/>
      <c r="N31" s="264"/>
      <c r="O31" s="264"/>
      <c r="P31" s="264"/>
      <c r="Q31" s="264"/>
      <c r="R31" s="264"/>
      <c r="S31" s="264"/>
      <c r="T31" s="29"/>
    </row>
    <row r="32" spans="2:20" ht="15" customHeight="1" x14ac:dyDescent="0.25">
      <c r="B32" s="26"/>
      <c r="C32" s="265" t="s">
        <v>474</v>
      </c>
      <c r="D32" s="266"/>
      <c r="E32" s="266"/>
      <c r="F32" s="266"/>
      <c r="G32" s="266"/>
      <c r="H32" s="266"/>
      <c r="I32" s="266"/>
      <c r="J32" s="266"/>
      <c r="K32" s="266"/>
      <c r="L32" s="266"/>
      <c r="M32" s="266"/>
      <c r="N32" s="266"/>
      <c r="O32" s="266"/>
      <c r="P32" s="266"/>
      <c r="Q32" s="266"/>
      <c r="R32" s="266"/>
      <c r="S32" s="266"/>
      <c r="T32" s="29"/>
    </row>
    <row r="33" spans="2:20" ht="15" customHeight="1" x14ac:dyDescent="0.25">
      <c r="B33" s="26"/>
      <c r="C33" s="96"/>
      <c r="D33" s="97"/>
      <c r="E33" s="97"/>
      <c r="F33" s="97"/>
      <c r="G33" s="97"/>
      <c r="H33" s="97"/>
      <c r="I33" s="97"/>
      <c r="J33" s="97"/>
      <c r="K33" s="97"/>
      <c r="L33" s="97"/>
      <c r="M33" s="97"/>
      <c r="N33" s="97"/>
      <c r="O33" s="97"/>
      <c r="P33" s="97"/>
      <c r="Q33" s="97"/>
      <c r="R33" s="97"/>
      <c r="S33" s="97"/>
      <c r="T33" s="29"/>
    </row>
    <row r="34" spans="2:20" ht="15" customHeight="1" x14ac:dyDescent="0.25">
      <c r="B34" s="26"/>
      <c r="C34" s="257" t="s">
        <v>475</v>
      </c>
      <c r="D34" s="258"/>
      <c r="E34" s="258"/>
      <c r="F34" s="258"/>
      <c r="G34" s="258"/>
      <c r="H34" s="258"/>
      <c r="I34" s="258"/>
      <c r="J34" s="258"/>
      <c r="K34" s="258"/>
      <c r="L34" s="258"/>
      <c r="M34" s="258"/>
      <c r="N34" s="258"/>
      <c r="O34" s="258"/>
      <c r="P34" s="258"/>
      <c r="Q34" s="258"/>
      <c r="R34" s="258"/>
      <c r="S34" s="258"/>
      <c r="T34" s="29"/>
    </row>
    <row r="35" spans="2:20" ht="15" customHeight="1" x14ac:dyDescent="0.25">
      <c r="B35" s="26"/>
      <c r="C35" s="93" t="s">
        <v>402</v>
      </c>
      <c r="D35" s="92" t="s">
        <v>0</v>
      </c>
      <c r="E35" s="91"/>
      <c r="F35" s="42"/>
      <c r="G35" s="42"/>
      <c r="H35" s="42"/>
      <c r="I35" s="42"/>
      <c r="J35" s="42"/>
      <c r="K35" s="42"/>
      <c r="L35" s="42"/>
      <c r="M35" s="42"/>
      <c r="N35" s="42"/>
      <c r="O35" s="42"/>
      <c r="P35" s="42"/>
      <c r="Q35" s="42"/>
      <c r="R35" s="42"/>
      <c r="S35" s="42"/>
      <c r="T35" s="29"/>
    </row>
    <row r="36" spans="2:20" ht="15" customHeight="1" x14ac:dyDescent="0.25">
      <c r="B36" s="26"/>
      <c r="C36" s="93" t="s">
        <v>402</v>
      </c>
      <c r="D36" s="92" t="s">
        <v>306</v>
      </c>
      <c r="E36" s="91"/>
      <c r="F36" s="42"/>
      <c r="G36" s="42"/>
      <c r="H36" s="42"/>
      <c r="I36" s="42"/>
      <c r="J36" s="42"/>
      <c r="K36" s="42"/>
      <c r="L36" s="42"/>
      <c r="M36" s="42"/>
      <c r="N36" s="42"/>
      <c r="O36" s="42"/>
      <c r="P36" s="42"/>
      <c r="Q36" s="42"/>
      <c r="R36" s="42"/>
      <c r="S36" s="42"/>
      <c r="T36" s="29"/>
    </row>
    <row r="37" spans="2:20" ht="15" customHeight="1" x14ac:dyDescent="0.25">
      <c r="B37" s="26"/>
      <c r="C37" s="93" t="s">
        <v>402</v>
      </c>
      <c r="D37" s="92" t="s">
        <v>497</v>
      </c>
      <c r="E37" s="91"/>
      <c r="F37" s="42"/>
      <c r="G37" s="42"/>
      <c r="H37" s="42"/>
      <c r="I37" s="42"/>
      <c r="J37" s="42"/>
      <c r="K37" s="42"/>
      <c r="L37" s="42"/>
      <c r="M37" s="42"/>
      <c r="N37" s="42"/>
      <c r="O37" s="42"/>
      <c r="P37" s="42"/>
      <c r="Q37" s="42"/>
      <c r="R37" s="42"/>
      <c r="S37" s="42"/>
      <c r="T37" s="29"/>
    </row>
    <row r="38" spans="2:20" ht="15" customHeight="1" x14ac:dyDescent="0.25">
      <c r="B38" s="26"/>
      <c r="C38" s="93" t="s">
        <v>402</v>
      </c>
      <c r="D38" s="92" t="s">
        <v>491</v>
      </c>
      <c r="E38" s="91"/>
      <c r="F38" s="42"/>
      <c r="G38" s="42"/>
      <c r="H38" s="42"/>
      <c r="I38" s="42"/>
      <c r="J38" s="42"/>
      <c r="K38" s="42"/>
      <c r="L38" s="42"/>
      <c r="M38" s="42"/>
      <c r="N38" s="42"/>
      <c r="O38" s="42"/>
      <c r="P38" s="42"/>
      <c r="Q38" s="42"/>
      <c r="R38" s="42"/>
      <c r="S38" s="42"/>
      <c r="T38" s="29"/>
    </row>
    <row r="39" spans="2:20" ht="15" customHeight="1" x14ac:dyDescent="0.25">
      <c r="B39" s="26"/>
      <c r="C39" s="93" t="s">
        <v>402</v>
      </c>
      <c r="D39" s="92" t="s">
        <v>492</v>
      </c>
      <c r="E39" s="91"/>
      <c r="F39" s="42"/>
      <c r="G39" s="42"/>
      <c r="H39" s="42"/>
      <c r="I39" s="42"/>
      <c r="J39" s="42"/>
      <c r="K39" s="42"/>
      <c r="L39" s="42"/>
      <c r="M39" s="42"/>
      <c r="N39" s="42"/>
      <c r="O39" s="42"/>
      <c r="P39" s="42"/>
      <c r="Q39" s="42"/>
      <c r="R39" s="42"/>
      <c r="S39" s="42"/>
      <c r="T39" s="29"/>
    </row>
    <row r="40" spans="2:20" ht="15" customHeight="1" x14ac:dyDescent="0.25">
      <c r="B40" s="26"/>
      <c r="C40" s="93" t="s">
        <v>402</v>
      </c>
      <c r="D40" s="92" t="s">
        <v>493</v>
      </c>
      <c r="E40" s="91"/>
      <c r="F40" s="42"/>
      <c r="G40" s="42"/>
      <c r="H40" s="42"/>
      <c r="I40" s="42"/>
      <c r="J40" s="42"/>
      <c r="K40" s="42"/>
      <c r="L40" s="42"/>
      <c r="M40" s="42"/>
      <c r="N40" s="42"/>
      <c r="O40" s="42"/>
      <c r="P40" s="42"/>
      <c r="Q40" s="42"/>
      <c r="R40" s="42"/>
      <c r="S40" s="42"/>
      <c r="T40" s="29"/>
    </row>
    <row r="41" spans="2:20" ht="15" customHeight="1" x14ac:dyDescent="0.25">
      <c r="B41" s="26"/>
      <c r="C41" s="93" t="s">
        <v>402</v>
      </c>
      <c r="D41" s="92" t="s">
        <v>494</v>
      </c>
      <c r="E41" s="91"/>
      <c r="F41" s="42"/>
      <c r="G41" s="42"/>
      <c r="H41" s="42"/>
      <c r="I41" s="42"/>
      <c r="J41" s="42"/>
      <c r="K41" s="42"/>
      <c r="L41" s="42"/>
      <c r="M41" s="42"/>
      <c r="N41" s="42"/>
      <c r="O41" s="42"/>
      <c r="P41" s="42"/>
      <c r="Q41" s="42"/>
      <c r="R41" s="42"/>
      <c r="S41" s="42"/>
      <c r="T41" s="29"/>
    </row>
    <row r="42" spans="2:20" ht="28.5" customHeight="1" x14ac:dyDescent="0.25">
      <c r="B42" s="26"/>
      <c r="C42" s="93" t="s">
        <v>402</v>
      </c>
      <c r="D42" s="261" t="s">
        <v>496</v>
      </c>
      <c r="E42" s="261"/>
      <c r="F42" s="261"/>
      <c r="G42" s="261"/>
      <c r="H42" s="261"/>
      <c r="I42" s="261"/>
      <c r="J42" s="261"/>
      <c r="K42" s="261"/>
      <c r="L42" s="261"/>
      <c r="M42" s="261"/>
      <c r="N42" s="261"/>
      <c r="O42" s="261"/>
      <c r="P42" s="261"/>
      <c r="Q42" s="261"/>
      <c r="R42" s="261"/>
      <c r="S42" s="261"/>
      <c r="T42" s="29"/>
    </row>
    <row r="43" spans="2:20" ht="27.75" customHeight="1" x14ac:dyDescent="0.25">
      <c r="B43" s="26"/>
      <c r="C43" s="93" t="s">
        <v>402</v>
      </c>
      <c r="D43" s="261" t="s">
        <v>495</v>
      </c>
      <c r="E43" s="261"/>
      <c r="F43" s="261"/>
      <c r="G43" s="261"/>
      <c r="H43" s="261"/>
      <c r="I43" s="261"/>
      <c r="J43" s="261"/>
      <c r="K43" s="261"/>
      <c r="L43" s="261"/>
      <c r="M43" s="261"/>
      <c r="N43" s="261"/>
      <c r="O43" s="261"/>
      <c r="P43" s="261"/>
      <c r="Q43" s="261"/>
      <c r="R43" s="261"/>
      <c r="S43" s="261"/>
      <c r="T43" s="29"/>
    </row>
    <row r="44" spans="2:20" ht="15" customHeight="1" x14ac:dyDescent="0.25">
      <c r="B44" s="26"/>
      <c r="C44" s="91"/>
      <c r="D44" s="91"/>
      <c r="E44" s="91"/>
      <c r="F44" s="42"/>
      <c r="G44" s="42"/>
      <c r="H44" s="42"/>
      <c r="I44" s="42"/>
      <c r="J44" s="42"/>
      <c r="K44" s="42"/>
      <c r="L44" s="42"/>
      <c r="M44" s="42"/>
      <c r="N44" s="42"/>
      <c r="O44" s="42"/>
      <c r="P44" s="42"/>
      <c r="Q44" s="42"/>
      <c r="R44" s="42"/>
      <c r="S44" s="42"/>
      <c r="T44" s="29"/>
    </row>
    <row r="45" spans="2:20" ht="15" customHeight="1" x14ac:dyDescent="0.25">
      <c r="B45" s="26"/>
      <c r="C45" s="259" t="s">
        <v>476</v>
      </c>
      <c r="D45" s="260"/>
      <c r="E45" s="260"/>
      <c r="F45" s="260"/>
      <c r="G45" s="260"/>
      <c r="H45" s="260"/>
      <c r="I45" s="260"/>
      <c r="J45" s="260"/>
      <c r="K45" s="260"/>
      <c r="L45" s="260"/>
      <c r="M45" s="260"/>
      <c r="N45" s="260"/>
      <c r="O45" s="260"/>
      <c r="P45" s="260"/>
      <c r="Q45" s="260"/>
      <c r="R45" s="260"/>
      <c r="S45" s="260"/>
      <c r="T45" s="29"/>
    </row>
    <row r="46" spans="2:20" ht="32.25" customHeight="1" x14ac:dyDescent="0.25">
      <c r="B46" s="26"/>
      <c r="C46" s="93" t="s">
        <v>402</v>
      </c>
      <c r="D46" s="261" t="s">
        <v>498</v>
      </c>
      <c r="E46" s="261"/>
      <c r="F46" s="261"/>
      <c r="G46" s="261"/>
      <c r="H46" s="261"/>
      <c r="I46" s="261"/>
      <c r="J46" s="261"/>
      <c r="K46" s="261"/>
      <c r="L46" s="261"/>
      <c r="M46" s="261"/>
      <c r="N46" s="261"/>
      <c r="O46" s="261"/>
      <c r="P46" s="261"/>
      <c r="Q46" s="261"/>
      <c r="R46" s="261"/>
      <c r="S46" s="261"/>
      <c r="T46" s="29"/>
    </row>
    <row r="47" spans="2:20" ht="15" customHeight="1" x14ac:dyDescent="0.25">
      <c r="B47" s="26"/>
      <c r="C47" s="93" t="s">
        <v>402</v>
      </c>
      <c r="D47" s="92" t="s">
        <v>508</v>
      </c>
      <c r="E47" s="42"/>
      <c r="F47" s="42"/>
      <c r="G47" s="42"/>
      <c r="H47" s="42"/>
      <c r="I47" s="42"/>
      <c r="J47" s="42"/>
      <c r="K47" s="42"/>
      <c r="L47" s="42"/>
      <c r="M47" s="42"/>
      <c r="N47" s="42"/>
      <c r="O47" s="42"/>
      <c r="P47" s="42"/>
      <c r="Q47" s="42"/>
      <c r="R47" s="42"/>
      <c r="S47" s="42"/>
      <c r="T47" s="29"/>
    </row>
    <row r="48" spans="2:20" ht="15" customHeight="1" x14ac:dyDescent="0.25">
      <c r="B48" s="26"/>
      <c r="C48" s="93" t="s">
        <v>402</v>
      </c>
      <c r="D48" s="92" t="s">
        <v>510</v>
      </c>
      <c r="E48" s="42"/>
      <c r="F48" s="42"/>
      <c r="G48" s="42"/>
      <c r="H48" s="42"/>
      <c r="I48" s="42"/>
      <c r="J48" s="42"/>
      <c r="K48" s="42"/>
      <c r="L48" s="42"/>
      <c r="M48" s="42"/>
      <c r="N48" s="42"/>
      <c r="O48" s="42"/>
      <c r="P48" s="42"/>
      <c r="Q48" s="42"/>
      <c r="R48" s="42"/>
      <c r="S48" s="42"/>
      <c r="T48" s="29"/>
    </row>
    <row r="49" spans="2:20" ht="15" customHeight="1" x14ac:dyDescent="0.25">
      <c r="B49" s="26"/>
      <c r="C49" s="93" t="s">
        <v>402</v>
      </c>
      <c r="D49" s="92" t="s">
        <v>511</v>
      </c>
      <c r="E49" s="20"/>
      <c r="F49" s="20"/>
      <c r="G49" s="20"/>
      <c r="H49" s="20"/>
      <c r="I49" s="20"/>
      <c r="J49" s="20"/>
      <c r="L49" s="20"/>
      <c r="M49" s="28"/>
      <c r="N49" s="20"/>
      <c r="O49" s="20"/>
      <c r="P49" s="20"/>
      <c r="Q49" s="20"/>
      <c r="R49" s="20"/>
      <c r="S49" s="20"/>
      <c r="T49" s="29"/>
    </row>
    <row r="50" spans="2:20" ht="15" customHeight="1" x14ac:dyDescent="0.25">
      <c r="B50" s="26"/>
      <c r="C50" s="93" t="s">
        <v>402</v>
      </c>
      <c r="D50" s="92" t="s">
        <v>513</v>
      </c>
      <c r="E50" s="20"/>
      <c r="F50" s="20"/>
      <c r="G50" s="20"/>
      <c r="H50" s="20"/>
      <c r="I50" s="20"/>
      <c r="J50" s="20"/>
      <c r="L50" s="20"/>
      <c r="M50" s="28"/>
      <c r="N50" s="20"/>
      <c r="O50" s="20"/>
      <c r="P50" s="20"/>
      <c r="Q50" s="20"/>
      <c r="R50" s="20"/>
      <c r="S50" s="20"/>
      <c r="T50" s="29"/>
    </row>
    <row r="51" spans="2:20" ht="28.5" customHeight="1" x14ac:dyDescent="0.25">
      <c r="B51" s="26"/>
      <c r="C51" s="93"/>
      <c r="D51" s="93" t="s">
        <v>402</v>
      </c>
      <c r="E51" s="275" t="s">
        <v>512</v>
      </c>
      <c r="F51" s="275"/>
      <c r="G51" s="275"/>
      <c r="H51" s="275"/>
      <c r="I51" s="275"/>
      <c r="J51" s="275"/>
      <c r="K51" s="275"/>
      <c r="L51" s="275"/>
      <c r="M51" s="275"/>
      <c r="N51" s="275"/>
      <c r="O51" s="275"/>
      <c r="P51" s="275"/>
      <c r="Q51" s="275"/>
      <c r="R51" s="275"/>
      <c r="S51" s="275"/>
      <c r="T51" s="29"/>
    </row>
    <row r="52" spans="2:20" x14ac:dyDescent="0.25">
      <c r="B52" s="26"/>
      <c r="C52" s="93"/>
      <c r="D52" s="93" t="s">
        <v>402</v>
      </c>
      <c r="E52" s="275" t="s">
        <v>515</v>
      </c>
      <c r="F52" s="275"/>
      <c r="G52" s="275"/>
      <c r="H52" s="275"/>
      <c r="I52" s="275"/>
      <c r="J52" s="275"/>
      <c r="K52" s="275"/>
      <c r="L52" s="275"/>
      <c r="M52" s="275"/>
      <c r="N52" s="275"/>
      <c r="O52" s="275"/>
      <c r="P52" s="275"/>
      <c r="Q52" s="275"/>
      <c r="R52" s="275"/>
      <c r="S52" s="275"/>
      <c r="T52" s="29"/>
    </row>
    <row r="53" spans="2:20" ht="15" customHeight="1" x14ac:dyDescent="0.25">
      <c r="B53" s="26"/>
      <c r="C53" s="93"/>
      <c r="D53" s="93" t="s">
        <v>402</v>
      </c>
      <c r="E53" s="20" t="s">
        <v>69</v>
      </c>
      <c r="F53" s="20"/>
      <c r="G53" s="20"/>
      <c r="H53" s="20"/>
      <c r="I53" s="20"/>
      <c r="J53" s="20"/>
      <c r="L53" s="20"/>
      <c r="M53" s="28"/>
      <c r="N53" s="20"/>
      <c r="O53" s="20"/>
      <c r="P53" s="20"/>
      <c r="Q53" s="20"/>
      <c r="R53" s="20"/>
      <c r="S53" s="20"/>
      <c r="T53" s="29"/>
    </row>
    <row r="54" spans="2:20" ht="15" customHeight="1" x14ac:dyDescent="0.25">
      <c r="B54" s="26"/>
      <c r="C54" s="93" t="s">
        <v>402</v>
      </c>
      <c r="D54" s="92" t="s">
        <v>514</v>
      </c>
      <c r="E54" s="20"/>
      <c r="F54" s="20"/>
      <c r="G54" s="20"/>
      <c r="H54" s="20"/>
      <c r="I54" s="20"/>
      <c r="J54" s="20"/>
      <c r="L54" s="20"/>
      <c r="M54" s="28"/>
      <c r="N54" s="20"/>
      <c r="O54" s="20"/>
      <c r="P54" s="20"/>
      <c r="Q54" s="20"/>
      <c r="R54" s="20"/>
      <c r="S54" s="20"/>
      <c r="T54" s="29"/>
    </row>
    <row r="55" spans="2:20" ht="27" customHeight="1" x14ac:dyDescent="0.25">
      <c r="B55" s="26"/>
      <c r="C55" s="93"/>
      <c r="D55" s="261" t="s">
        <v>483</v>
      </c>
      <c r="E55" s="261"/>
      <c r="F55" s="261"/>
      <c r="G55" s="261"/>
      <c r="H55" s="261"/>
      <c r="I55" s="261"/>
      <c r="J55" s="261"/>
      <c r="K55" s="261"/>
      <c r="L55" s="261"/>
      <c r="M55" s="261"/>
      <c r="N55" s="261"/>
      <c r="O55" s="261"/>
      <c r="P55" s="261"/>
      <c r="Q55" s="261"/>
      <c r="R55" s="261"/>
      <c r="S55" s="261"/>
      <c r="T55" s="29"/>
    </row>
    <row r="56" spans="2:20" ht="15" customHeight="1" x14ac:dyDescent="0.25">
      <c r="B56" s="26"/>
      <c r="C56" s="93"/>
      <c r="D56" s="92"/>
      <c r="E56" s="20"/>
      <c r="F56" s="20"/>
      <c r="G56" s="20"/>
      <c r="H56" s="20"/>
      <c r="I56" s="20"/>
      <c r="J56" s="20"/>
      <c r="L56" s="20"/>
      <c r="M56" s="28"/>
      <c r="N56" s="20"/>
      <c r="O56" s="20"/>
      <c r="P56" s="20"/>
      <c r="Q56" s="20"/>
      <c r="R56" s="20"/>
      <c r="S56" s="20"/>
      <c r="T56" s="29"/>
    </row>
    <row r="57" spans="2:20" ht="15" customHeight="1" x14ac:dyDescent="0.25">
      <c r="B57" s="26"/>
      <c r="C57" s="271" t="s">
        <v>485</v>
      </c>
      <c r="D57" s="272"/>
      <c r="E57" s="272"/>
      <c r="F57" s="272"/>
      <c r="G57" s="272"/>
      <c r="H57" s="272"/>
      <c r="I57" s="272"/>
      <c r="J57" s="272"/>
      <c r="K57" s="272"/>
      <c r="L57" s="272"/>
      <c r="M57" s="272"/>
      <c r="N57" s="272"/>
      <c r="O57" s="272"/>
      <c r="P57" s="272"/>
      <c r="Q57" s="272"/>
      <c r="R57" s="272"/>
      <c r="S57" s="272"/>
      <c r="T57" s="29"/>
    </row>
    <row r="58" spans="2:20" ht="15" customHeight="1" x14ac:dyDescent="0.25">
      <c r="B58" s="26"/>
      <c r="C58" s="93" t="s">
        <v>402</v>
      </c>
      <c r="D58" s="92" t="s">
        <v>484</v>
      </c>
      <c r="E58" s="20"/>
      <c r="F58" s="20"/>
      <c r="G58" s="20"/>
      <c r="H58" s="20"/>
      <c r="I58" s="20"/>
      <c r="J58" s="20"/>
      <c r="L58" s="20"/>
      <c r="M58" s="28"/>
      <c r="N58" s="20"/>
      <c r="O58" s="20"/>
      <c r="P58" s="20"/>
      <c r="Q58" s="20"/>
      <c r="R58" s="20"/>
      <c r="S58" s="20"/>
      <c r="T58" s="29"/>
    </row>
    <row r="59" spans="2:20" ht="15" customHeight="1" x14ac:dyDescent="0.25">
      <c r="B59" s="26"/>
      <c r="C59" s="93" t="s">
        <v>402</v>
      </c>
      <c r="D59" s="92" t="s">
        <v>478</v>
      </c>
      <c r="E59" s="20"/>
      <c r="F59" s="20"/>
      <c r="G59" s="20"/>
      <c r="H59" s="20"/>
      <c r="I59" s="20"/>
      <c r="J59" s="20"/>
      <c r="L59" s="20"/>
      <c r="M59" s="28"/>
      <c r="N59" s="20"/>
      <c r="O59" s="20"/>
      <c r="P59" s="20"/>
      <c r="Q59" s="20"/>
      <c r="R59" s="20"/>
      <c r="S59" s="20"/>
      <c r="T59" s="29"/>
    </row>
    <row r="60" spans="2:20" ht="15" customHeight="1" x14ac:dyDescent="0.25">
      <c r="B60" s="26"/>
      <c r="C60" s="93" t="s">
        <v>402</v>
      </c>
      <c r="D60" s="92" t="s">
        <v>143</v>
      </c>
      <c r="E60" s="20"/>
      <c r="F60" s="20"/>
      <c r="G60" s="20"/>
      <c r="H60" s="20"/>
      <c r="I60" s="20"/>
      <c r="J60" s="20"/>
      <c r="L60" s="20"/>
      <c r="M60" s="28"/>
      <c r="N60" s="20"/>
      <c r="O60" s="20"/>
      <c r="P60" s="20"/>
      <c r="Q60" s="20"/>
      <c r="R60" s="20"/>
      <c r="S60" s="20"/>
      <c r="T60" s="29"/>
    </row>
    <row r="61" spans="2:20" ht="15" customHeight="1" x14ac:dyDescent="0.25">
      <c r="B61" s="26"/>
      <c r="C61" s="93" t="s">
        <v>402</v>
      </c>
      <c r="D61" s="92" t="s">
        <v>479</v>
      </c>
      <c r="E61" s="20"/>
      <c r="F61" s="20"/>
      <c r="G61" s="20"/>
      <c r="H61" s="20"/>
      <c r="I61" s="20"/>
      <c r="J61" s="20"/>
      <c r="L61" s="20"/>
      <c r="M61" s="28"/>
      <c r="N61" s="20"/>
      <c r="O61" s="20"/>
      <c r="P61" s="20"/>
      <c r="Q61" s="20"/>
      <c r="R61" s="20"/>
      <c r="S61" s="20"/>
      <c r="T61" s="29"/>
    </row>
    <row r="62" spans="2:20" ht="15" customHeight="1" x14ac:dyDescent="0.25">
      <c r="B62" s="26"/>
      <c r="C62" s="93" t="s">
        <v>402</v>
      </c>
      <c r="D62" s="92" t="s">
        <v>480</v>
      </c>
      <c r="E62" s="20"/>
      <c r="F62" s="20"/>
      <c r="G62" s="20"/>
      <c r="H62" s="20"/>
      <c r="I62" s="20"/>
      <c r="J62" s="20"/>
      <c r="L62" s="20"/>
      <c r="M62" s="28"/>
      <c r="N62" s="20"/>
      <c r="O62" s="20"/>
      <c r="P62" s="20"/>
      <c r="Q62" s="20"/>
      <c r="R62" s="20"/>
      <c r="S62" s="20"/>
      <c r="T62" s="29"/>
    </row>
    <row r="63" spans="2:20" ht="15" customHeight="1" x14ac:dyDescent="0.25">
      <c r="B63" s="26"/>
      <c r="C63" s="93" t="s">
        <v>402</v>
      </c>
      <c r="D63" s="92" t="s">
        <v>481</v>
      </c>
      <c r="E63" s="20"/>
      <c r="F63" s="20"/>
      <c r="G63" s="20"/>
      <c r="H63" s="20"/>
      <c r="I63" s="20"/>
      <c r="J63" s="20"/>
      <c r="L63" s="20"/>
      <c r="M63" s="28"/>
      <c r="N63" s="20"/>
      <c r="O63" s="20"/>
      <c r="P63" s="20"/>
      <c r="Q63" s="20"/>
      <c r="R63" s="20"/>
      <c r="S63" s="20"/>
      <c r="T63" s="29"/>
    </row>
    <row r="64" spans="2:20" ht="15" customHeight="1" x14ac:dyDescent="0.25">
      <c r="B64" s="26"/>
      <c r="C64" s="93" t="s">
        <v>402</v>
      </c>
      <c r="D64" s="92" t="s">
        <v>149</v>
      </c>
      <c r="E64" s="20"/>
      <c r="F64" s="20"/>
      <c r="G64" s="20"/>
      <c r="H64" s="20"/>
      <c r="I64" s="20"/>
      <c r="J64" s="20"/>
      <c r="L64" s="20"/>
      <c r="M64" s="28"/>
      <c r="N64" s="20"/>
      <c r="O64" s="20"/>
      <c r="P64" s="20"/>
      <c r="Q64" s="20"/>
      <c r="R64" s="20"/>
      <c r="S64" s="20"/>
      <c r="T64" s="29"/>
    </row>
    <row r="65" spans="2:20" ht="15" customHeight="1" x14ac:dyDescent="0.25">
      <c r="B65" s="26"/>
      <c r="C65" s="93" t="s">
        <v>402</v>
      </c>
      <c r="D65" s="92" t="s">
        <v>150</v>
      </c>
      <c r="E65" s="20"/>
      <c r="F65" s="20"/>
      <c r="G65" s="20"/>
      <c r="H65" s="20"/>
      <c r="I65" s="20"/>
      <c r="J65" s="20"/>
      <c r="L65" s="20"/>
      <c r="M65" s="28"/>
      <c r="N65" s="20"/>
      <c r="O65" s="20"/>
      <c r="P65" s="20"/>
      <c r="Q65" s="20"/>
      <c r="R65" s="20"/>
      <c r="S65" s="20"/>
      <c r="T65" s="29"/>
    </row>
    <row r="66" spans="2:20" ht="15" customHeight="1" x14ac:dyDescent="0.25">
      <c r="B66" s="26"/>
      <c r="C66" s="93"/>
      <c r="D66" s="92"/>
      <c r="E66" s="20"/>
      <c r="F66" s="20"/>
      <c r="G66" s="20"/>
      <c r="H66" s="20"/>
      <c r="I66" s="20"/>
      <c r="J66" s="20"/>
      <c r="L66" s="20"/>
      <c r="M66" s="28"/>
      <c r="N66" s="20"/>
      <c r="O66" s="20"/>
      <c r="P66" s="20"/>
      <c r="Q66" s="20"/>
      <c r="R66" s="20"/>
      <c r="S66" s="20"/>
      <c r="T66" s="29"/>
    </row>
    <row r="67" spans="2:20" ht="15" customHeight="1" x14ac:dyDescent="0.25">
      <c r="B67" s="26"/>
      <c r="C67" s="273" t="s">
        <v>486</v>
      </c>
      <c r="D67" s="274"/>
      <c r="E67" s="274"/>
      <c r="F67" s="274"/>
      <c r="G67" s="274"/>
      <c r="H67" s="274"/>
      <c r="I67" s="274"/>
      <c r="J67" s="274"/>
      <c r="K67" s="274"/>
      <c r="L67" s="274"/>
      <c r="M67" s="274"/>
      <c r="N67" s="274"/>
      <c r="O67" s="274"/>
      <c r="P67" s="274"/>
      <c r="Q67" s="274"/>
      <c r="R67" s="274"/>
      <c r="S67" s="274"/>
      <c r="T67" s="29"/>
    </row>
    <row r="68" spans="2:20" ht="27.75" customHeight="1" x14ac:dyDescent="0.25">
      <c r="B68" s="26"/>
      <c r="C68" s="93" t="s">
        <v>402</v>
      </c>
      <c r="D68" s="261" t="s">
        <v>516</v>
      </c>
      <c r="E68" s="261"/>
      <c r="F68" s="261"/>
      <c r="G68" s="261"/>
      <c r="H68" s="261"/>
      <c r="I68" s="261"/>
      <c r="J68" s="261"/>
      <c r="K68" s="261"/>
      <c r="L68" s="261"/>
      <c r="M68" s="261"/>
      <c r="N68" s="261"/>
      <c r="O68" s="261"/>
      <c r="P68" s="261"/>
      <c r="Q68" s="261"/>
      <c r="R68" s="261"/>
      <c r="S68" s="261"/>
      <c r="T68" s="29"/>
    </row>
    <row r="69" spans="2:20" ht="15" customHeight="1" x14ac:dyDescent="0.25">
      <c r="B69" s="26"/>
      <c r="C69" s="93"/>
      <c r="D69" s="93" t="s">
        <v>402</v>
      </c>
      <c r="E69" s="92" t="s">
        <v>488</v>
      </c>
      <c r="F69" s="95"/>
      <c r="G69" s="95"/>
      <c r="H69" s="95"/>
      <c r="I69" s="95"/>
      <c r="J69" s="95"/>
      <c r="K69" s="95"/>
      <c r="L69" s="95"/>
      <c r="M69" s="95"/>
      <c r="N69" s="95"/>
      <c r="O69" s="95"/>
      <c r="P69" s="95"/>
      <c r="Q69" s="95"/>
      <c r="R69" s="95"/>
      <c r="S69" s="95"/>
      <c r="T69" s="29"/>
    </row>
    <row r="70" spans="2:20" ht="15" customHeight="1" x14ac:dyDescent="0.25">
      <c r="B70" s="26"/>
      <c r="C70" s="94"/>
      <c r="D70" s="93" t="s">
        <v>402</v>
      </c>
      <c r="E70" s="92" t="s">
        <v>487</v>
      </c>
      <c r="F70" s="95"/>
      <c r="G70" s="95"/>
      <c r="H70" s="95"/>
      <c r="I70" s="95"/>
      <c r="J70" s="95"/>
      <c r="K70" s="95"/>
      <c r="L70" s="95"/>
      <c r="M70" s="95"/>
      <c r="N70" s="95"/>
      <c r="O70" s="95"/>
      <c r="P70" s="95"/>
      <c r="Q70" s="95"/>
      <c r="R70" s="95"/>
      <c r="S70" s="95"/>
      <c r="T70" s="29"/>
    </row>
    <row r="71" spans="2:20" ht="15" customHeight="1" x14ac:dyDescent="0.25">
      <c r="B71" s="26"/>
      <c r="C71" s="93" t="s">
        <v>402</v>
      </c>
      <c r="D71" s="92" t="s">
        <v>500</v>
      </c>
      <c r="E71" s="92"/>
      <c r="F71" s="95"/>
      <c r="G71" s="95"/>
      <c r="H71" s="95"/>
      <c r="I71" s="95"/>
      <c r="J71" s="95"/>
      <c r="K71" s="95"/>
      <c r="L71" s="95"/>
      <c r="M71" s="95"/>
      <c r="N71" s="95"/>
      <c r="O71" s="95"/>
      <c r="P71" s="95"/>
      <c r="Q71" s="95"/>
      <c r="R71" s="95"/>
      <c r="S71" s="95"/>
      <c r="T71" s="29"/>
    </row>
    <row r="72" spans="2:20" ht="15" customHeight="1" x14ac:dyDescent="0.2">
      <c r="B72" s="26"/>
      <c r="C72" s="33"/>
      <c r="D72" s="20"/>
      <c r="E72" s="32"/>
      <c r="F72" s="32"/>
      <c r="G72" s="20"/>
      <c r="H72" s="20"/>
      <c r="I72" s="20"/>
      <c r="J72" s="20"/>
      <c r="L72" s="20"/>
      <c r="M72" s="28"/>
      <c r="N72" s="20"/>
      <c r="O72" s="20"/>
      <c r="P72" s="20"/>
      <c r="Q72" s="20"/>
      <c r="R72" s="20"/>
      <c r="S72" s="20"/>
      <c r="T72" s="29"/>
    </row>
    <row r="73" spans="2:20" ht="15" customHeight="1" x14ac:dyDescent="0.25">
      <c r="B73" s="26"/>
      <c r="C73" s="20" t="s">
        <v>489</v>
      </c>
      <c r="D73" s="20"/>
      <c r="E73" s="20"/>
      <c r="F73" s="20"/>
      <c r="G73" s="20"/>
      <c r="H73" s="20"/>
      <c r="I73" s="20"/>
      <c r="J73" s="20"/>
      <c r="L73" s="20"/>
      <c r="M73" s="28"/>
      <c r="N73" s="20"/>
      <c r="O73" s="20"/>
      <c r="P73" s="20"/>
      <c r="Q73" s="20"/>
      <c r="R73" s="20"/>
      <c r="S73" s="20"/>
      <c r="T73" s="29"/>
    </row>
    <row r="74" spans="2:20" ht="15" customHeight="1" x14ac:dyDescent="0.25">
      <c r="B74" s="26"/>
      <c r="C74" s="31" t="s">
        <v>499</v>
      </c>
      <c r="D74" s="20"/>
      <c r="E74" s="20"/>
      <c r="F74" s="20"/>
      <c r="G74" s="20"/>
      <c r="H74" s="20"/>
      <c r="I74" s="20"/>
      <c r="J74" s="20"/>
      <c r="L74" s="20"/>
      <c r="M74" s="28"/>
      <c r="N74" s="20"/>
      <c r="O74" s="20"/>
      <c r="P74" s="20"/>
      <c r="Q74" s="20"/>
      <c r="R74" s="20"/>
      <c r="S74" s="20"/>
      <c r="T74" s="29"/>
    </row>
    <row r="75" spans="2:20" ht="15.75" customHeight="1" x14ac:dyDescent="0.25">
      <c r="B75" s="26"/>
      <c r="C75" s="30"/>
      <c r="D75" s="20"/>
      <c r="E75" s="20"/>
      <c r="F75" s="20"/>
      <c r="G75" s="20"/>
      <c r="H75" s="20"/>
      <c r="I75" s="20"/>
      <c r="J75" s="20"/>
      <c r="L75" s="20"/>
      <c r="M75" s="28"/>
      <c r="N75" s="20"/>
      <c r="O75" s="20"/>
      <c r="P75" s="20"/>
      <c r="Q75" s="20"/>
      <c r="R75" s="20"/>
      <c r="S75" s="20"/>
      <c r="T75" s="29"/>
    </row>
    <row r="76" spans="2:20" ht="15" customHeight="1" x14ac:dyDescent="0.25">
      <c r="B76" s="26"/>
      <c r="C76" s="20" t="s">
        <v>502</v>
      </c>
      <c r="D76" s="20"/>
      <c r="E76" s="20"/>
      <c r="F76" s="20"/>
      <c r="G76" s="20"/>
      <c r="H76" s="20"/>
      <c r="I76" s="20"/>
      <c r="J76" s="20"/>
      <c r="L76" s="20"/>
      <c r="M76" s="28"/>
      <c r="N76" s="20"/>
      <c r="O76" s="20"/>
      <c r="P76" s="20"/>
      <c r="Q76" s="20"/>
      <c r="R76" s="20"/>
      <c r="S76" s="20"/>
      <c r="T76" s="29"/>
    </row>
    <row r="77" spans="2:20" ht="15" customHeight="1" x14ac:dyDescent="0.25">
      <c r="B77" s="26"/>
      <c r="C77" s="20"/>
      <c r="D77" s="20"/>
      <c r="E77" s="20"/>
      <c r="F77" s="20"/>
      <c r="G77" s="20"/>
      <c r="H77" s="20"/>
      <c r="I77" s="20"/>
      <c r="J77" s="20"/>
      <c r="L77" s="20"/>
      <c r="M77" s="28"/>
      <c r="N77" s="20"/>
      <c r="O77" s="20"/>
      <c r="P77" s="20"/>
      <c r="Q77" s="20"/>
      <c r="R77" s="20"/>
      <c r="S77" s="20"/>
      <c r="T77" s="29"/>
    </row>
    <row r="78" spans="2:20" ht="15" customHeight="1" x14ac:dyDescent="0.25">
      <c r="B78" s="26"/>
      <c r="C78" s="31" t="s">
        <v>501</v>
      </c>
      <c r="D78" s="20"/>
      <c r="E78" s="20"/>
      <c r="F78" s="20"/>
      <c r="G78" s="20"/>
      <c r="H78" s="20"/>
      <c r="I78" s="20"/>
      <c r="J78" s="20"/>
      <c r="L78" s="20"/>
      <c r="M78" s="28"/>
      <c r="N78" s="20"/>
      <c r="O78" s="20"/>
      <c r="P78" s="20"/>
      <c r="Q78" s="20"/>
      <c r="R78" s="20"/>
      <c r="S78" s="20"/>
      <c r="T78" s="29"/>
    </row>
    <row r="79" spans="2:20" ht="15" customHeight="1" x14ac:dyDescent="0.25">
      <c r="B79" s="26"/>
      <c r="C79" s="31"/>
      <c r="D79" s="20"/>
      <c r="E79" s="20"/>
      <c r="F79" s="20"/>
      <c r="G79" s="20"/>
      <c r="H79" s="20"/>
      <c r="I79" s="20"/>
      <c r="J79" s="20"/>
      <c r="L79" s="20"/>
      <c r="M79" s="28"/>
      <c r="N79" s="20"/>
      <c r="O79" s="20"/>
      <c r="P79" s="20"/>
      <c r="Q79" s="20"/>
      <c r="R79" s="20"/>
      <c r="S79" s="20"/>
      <c r="T79" s="29"/>
    </row>
    <row r="80" spans="2:20" ht="15" customHeight="1" x14ac:dyDescent="0.25">
      <c r="B80" s="26"/>
      <c r="C80" s="20" t="s">
        <v>509</v>
      </c>
      <c r="D80" s="20"/>
      <c r="E80" s="20"/>
      <c r="F80" s="20"/>
      <c r="G80" s="20"/>
      <c r="H80" s="20"/>
      <c r="I80" s="20"/>
      <c r="J80" s="20"/>
      <c r="L80" s="20"/>
      <c r="M80" s="28"/>
      <c r="N80" s="20"/>
      <c r="O80" s="20"/>
      <c r="P80" s="20"/>
      <c r="Q80" s="20"/>
      <c r="R80" s="20"/>
      <c r="S80" s="20"/>
      <c r="T80" s="29"/>
    </row>
    <row r="81" spans="2:20" ht="15" customHeight="1" thickBot="1" x14ac:dyDescent="0.3">
      <c r="B81" s="34"/>
      <c r="C81" s="35"/>
      <c r="D81" s="35"/>
      <c r="E81" s="35"/>
      <c r="F81" s="35"/>
      <c r="G81" s="35"/>
      <c r="H81" s="35"/>
      <c r="I81" s="35"/>
      <c r="J81" s="35"/>
      <c r="K81" s="35"/>
      <c r="L81" s="35"/>
      <c r="M81" s="36"/>
      <c r="N81" s="35"/>
      <c r="O81" s="35"/>
      <c r="P81" s="35"/>
      <c r="Q81" s="35"/>
      <c r="R81" s="35"/>
      <c r="S81" s="35"/>
      <c r="T81" s="37"/>
    </row>
    <row r="82" spans="2:20" x14ac:dyDescent="0.25"/>
    <row r="83" spans="2:20" ht="14.25" customHeight="1" x14ac:dyDescent="0.25"/>
    <row r="84" spans="2:20" ht="14.25" customHeight="1" x14ac:dyDescent="0.25">
      <c r="H84" s="58"/>
      <c r="I84" s="59" t="s">
        <v>452</v>
      </c>
      <c r="J84" s="60"/>
    </row>
    <row r="85" spans="2:20" ht="14.25" customHeight="1" x14ac:dyDescent="0.25">
      <c r="H85" s="61"/>
      <c r="I85" s="57"/>
      <c r="J85" s="62"/>
    </row>
    <row r="86" spans="2:20" ht="14.25" customHeight="1" x14ac:dyDescent="0.25">
      <c r="H86" s="61"/>
      <c r="I86" s="57"/>
      <c r="J86" s="62"/>
    </row>
    <row r="87" spans="2:20" ht="14.25" customHeight="1" x14ac:dyDescent="0.25">
      <c r="H87" s="61"/>
      <c r="I87" s="57"/>
      <c r="J87" s="62"/>
    </row>
    <row r="88" spans="2:20" ht="14.25" customHeight="1" x14ac:dyDescent="0.25">
      <c r="H88" s="61"/>
      <c r="I88" s="57"/>
      <c r="J88" s="62"/>
    </row>
    <row r="89" spans="2:20" ht="14.25" customHeight="1" x14ac:dyDescent="0.25">
      <c r="H89" s="61"/>
      <c r="I89" s="56" t="s">
        <v>455</v>
      </c>
      <c r="J89" s="62"/>
    </row>
    <row r="90" spans="2:20" ht="14.25" customHeight="1" x14ac:dyDescent="0.25">
      <c r="H90" s="61"/>
      <c r="I90" s="38"/>
      <c r="J90" s="62"/>
    </row>
    <row r="91" spans="2:20" ht="14.25" customHeight="1" x14ac:dyDescent="0.25">
      <c r="H91" s="61"/>
      <c r="I91" s="38"/>
      <c r="J91" s="62"/>
    </row>
    <row r="92" spans="2:20" ht="14.25" customHeight="1" x14ac:dyDescent="0.25">
      <c r="H92" s="61"/>
      <c r="I92" s="38"/>
      <c r="J92" s="62"/>
    </row>
    <row r="93" spans="2:20" ht="14.25" customHeight="1" x14ac:dyDescent="0.25">
      <c r="H93" s="61"/>
      <c r="I93" s="57"/>
      <c r="J93" s="62"/>
    </row>
    <row r="94" spans="2:20" ht="14.25" customHeight="1" x14ac:dyDescent="0.25">
      <c r="H94" s="61"/>
      <c r="I94" s="56" t="s">
        <v>454</v>
      </c>
      <c r="J94" s="62"/>
    </row>
    <row r="95" spans="2:20" ht="14.25" customHeight="1" x14ac:dyDescent="0.25">
      <c r="H95" s="61"/>
      <c r="I95" s="66" t="s">
        <v>453</v>
      </c>
      <c r="J95" s="62"/>
    </row>
    <row r="96" spans="2:20" ht="14.25" customHeight="1" x14ac:dyDescent="0.25">
      <c r="H96" s="61"/>
      <c r="I96" s="57"/>
      <c r="J96" s="62"/>
    </row>
    <row r="97" spans="8:10" ht="14.25" customHeight="1" x14ac:dyDescent="0.25">
      <c r="H97" s="61"/>
      <c r="I97" s="9"/>
      <c r="J97" s="62"/>
    </row>
    <row r="98" spans="8:10" ht="14.25" customHeight="1" x14ac:dyDescent="0.25">
      <c r="H98" s="61"/>
      <c r="I98" s="9"/>
      <c r="J98" s="62"/>
    </row>
    <row r="99" spans="8:10" ht="14.25" customHeight="1" x14ac:dyDescent="0.25">
      <c r="H99" s="63"/>
      <c r="I99" s="64"/>
      <c r="J99" s="65"/>
    </row>
    <row r="100" spans="8:10" ht="14.25" customHeight="1" x14ac:dyDescent="0.25"/>
    <row r="101" spans="8:10" ht="14.25" customHeight="1" x14ac:dyDescent="0.25"/>
    <row r="102" spans="8:10" ht="14.25" customHeight="1" x14ac:dyDescent="0.25"/>
    <row r="103" spans="8:10" ht="14.25" customHeight="1" x14ac:dyDescent="0.25"/>
    <row r="104" spans="8:10" ht="14.25" customHeight="1" x14ac:dyDescent="0.25"/>
    <row r="105" spans="8:10" ht="14.25" customHeight="1" x14ac:dyDescent="0.25"/>
    <row r="106" spans="8:10" ht="14.25" customHeight="1" x14ac:dyDescent="0.25"/>
    <row r="107" spans="8:10" ht="14.25" customHeight="1" x14ac:dyDescent="0.25"/>
    <row r="108" spans="8:10" ht="14.25" customHeight="1" x14ac:dyDescent="0.25"/>
    <row r="109" spans="8:10" ht="14.25" customHeight="1" x14ac:dyDescent="0.25"/>
    <row r="110" spans="8:10" ht="14.25" customHeight="1" x14ac:dyDescent="0.25"/>
    <row r="111" spans="8:10" ht="14.25" customHeight="1" x14ac:dyDescent="0.25"/>
    <row r="112" spans="8:10" ht="14.25" customHeight="1" x14ac:dyDescent="0.25"/>
    <row r="113" ht="14.25" customHeight="1" x14ac:dyDescent="0.25"/>
    <row r="114" ht="14.25" customHeight="1" x14ac:dyDescent="0.25"/>
    <row r="115" ht="14.25" customHeight="1" x14ac:dyDescent="0.25"/>
    <row r="116" ht="14.25" customHeight="1" x14ac:dyDescent="0.25"/>
    <row r="117" ht="14.25" customHeight="1" x14ac:dyDescent="0.25"/>
    <row r="118" ht="14.25" customHeight="1" x14ac:dyDescent="0.25"/>
    <row r="119" ht="14.25" customHeight="1" x14ac:dyDescent="0.25"/>
    <row r="120" ht="14.25" customHeight="1" x14ac:dyDescent="0.25"/>
    <row r="121" ht="14.25" customHeight="1" x14ac:dyDescent="0.25"/>
    <row r="122" ht="14.25" customHeight="1" x14ac:dyDescent="0.25"/>
    <row r="123" ht="14.25" customHeight="1" x14ac:dyDescent="0.25"/>
    <row r="124" ht="14.25" customHeight="1" x14ac:dyDescent="0.25"/>
    <row r="125" ht="14.25" customHeight="1" x14ac:dyDescent="0.25"/>
    <row r="126" ht="14.25" customHeight="1" x14ac:dyDescent="0.25"/>
    <row r="127" ht="14.25" customHeight="1" x14ac:dyDescent="0.25"/>
    <row r="128" ht="14.25" customHeight="1" x14ac:dyDescent="0.25"/>
    <row r="129" ht="14.25" customHeight="1" x14ac:dyDescent="0.25"/>
    <row r="130" ht="14.25" customHeight="1" x14ac:dyDescent="0.25"/>
    <row r="131" ht="14.25" customHeight="1" x14ac:dyDescent="0.25"/>
    <row r="132" ht="14.25" customHeight="1" x14ac:dyDescent="0.25"/>
    <row r="133" ht="14.25" customHeight="1" x14ac:dyDescent="0.25"/>
    <row r="134" ht="14.25" customHeight="1" x14ac:dyDescent="0.25"/>
    <row r="135" ht="14.25" customHeight="1" x14ac:dyDescent="0.25"/>
    <row r="136" ht="14.25" customHeight="1" x14ac:dyDescent="0.25"/>
    <row r="137" ht="14.25" customHeight="1" x14ac:dyDescent="0.25"/>
    <row r="138" ht="14.25" customHeight="1" x14ac:dyDescent="0.25"/>
    <row r="139" ht="14.25" customHeight="1" x14ac:dyDescent="0.25"/>
    <row r="140" ht="14.25" customHeight="1" x14ac:dyDescent="0.25"/>
    <row r="141" ht="14.25" customHeight="1" x14ac:dyDescent="0.25"/>
    <row r="142" ht="14.25" customHeight="1" x14ac:dyDescent="0.25"/>
    <row r="143" ht="14.25" customHeight="1" x14ac:dyDescent="0.25"/>
    <row r="144" ht="14.25" customHeight="1" x14ac:dyDescent="0.25"/>
    <row r="145" ht="14.25" customHeight="1" x14ac:dyDescent="0.25"/>
    <row r="146" ht="14.25" customHeight="1" x14ac:dyDescent="0.25"/>
    <row r="147" ht="14.25" customHeight="1" x14ac:dyDescent="0.25"/>
    <row r="148" ht="14.25" customHeight="1" x14ac:dyDescent="0.25"/>
    <row r="149" ht="14.25" customHeight="1" x14ac:dyDescent="0.25"/>
    <row r="150" ht="14.25" customHeight="1" x14ac:dyDescent="0.25"/>
    <row r="151" ht="14.25" customHeight="1" x14ac:dyDescent="0.25"/>
    <row r="152" ht="14.25" customHeight="1" x14ac:dyDescent="0.25"/>
    <row r="153" ht="14.25" customHeight="1" x14ac:dyDescent="0.25"/>
    <row r="154" ht="14.25" customHeight="1" x14ac:dyDescent="0.25"/>
    <row r="155" ht="14.25" customHeight="1" x14ac:dyDescent="0.25"/>
    <row r="156" ht="14.25" customHeight="1" x14ac:dyDescent="0.25"/>
    <row r="157" ht="14.25" customHeight="1" x14ac:dyDescent="0.25"/>
    <row r="158" ht="14.25" customHeight="1" x14ac:dyDescent="0.25"/>
    <row r="159" ht="14.25" customHeight="1" x14ac:dyDescent="0.25"/>
    <row r="160" ht="14.25" customHeight="1" x14ac:dyDescent="0.25"/>
    <row r="161" ht="14.25" customHeight="1" x14ac:dyDescent="0.25"/>
    <row r="162" ht="14.25" customHeight="1" x14ac:dyDescent="0.25"/>
    <row r="163" ht="14.25" customHeight="1" x14ac:dyDescent="0.25"/>
    <row r="164" ht="14.25" customHeight="1" x14ac:dyDescent="0.25"/>
    <row r="165" ht="14.25" customHeight="1" x14ac:dyDescent="0.25"/>
    <row r="166" ht="14.25" customHeight="1" x14ac:dyDescent="0.25"/>
    <row r="167" ht="14.25" customHeight="1" x14ac:dyDescent="0.25"/>
    <row r="168" ht="14.25" customHeight="1" x14ac:dyDescent="0.25"/>
    <row r="169" ht="14.25" customHeight="1" x14ac:dyDescent="0.25"/>
    <row r="170" ht="14.25" customHeight="1" x14ac:dyDescent="0.25"/>
    <row r="171" ht="14.25" customHeight="1" x14ac:dyDescent="0.25"/>
    <row r="172" ht="14.25" customHeight="1" x14ac:dyDescent="0.25"/>
    <row r="173" ht="14.25" customHeight="1" x14ac:dyDescent="0.25"/>
    <row r="174" ht="14.25" customHeight="1" x14ac:dyDescent="0.25"/>
    <row r="175" ht="14.25" customHeight="1" x14ac:dyDescent="0.25"/>
    <row r="176" ht="14.25" customHeight="1" x14ac:dyDescent="0.25"/>
    <row r="177" ht="14.25" customHeight="1" x14ac:dyDescent="0.25"/>
    <row r="178" ht="14.25" customHeight="1" x14ac:dyDescent="0.25"/>
    <row r="179" ht="14.25" customHeight="1" x14ac:dyDescent="0.25"/>
    <row r="180" ht="14.25" customHeight="1" x14ac:dyDescent="0.25"/>
    <row r="181" ht="14.25" customHeight="1" x14ac:dyDescent="0.25"/>
    <row r="182" ht="14.25" customHeight="1" x14ac:dyDescent="0.25"/>
    <row r="183" ht="14.25" customHeight="1" x14ac:dyDescent="0.25"/>
    <row r="184" ht="14.25" customHeight="1" x14ac:dyDescent="0.25"/>
    <row r="185" ht="14.25" customHeight="1" x14ac:dyDescent="0.25"/>
    <row r="186" ht="14.25" customHeight="1" x14ac:dyDescent="0.25"/>
    <row r="187" ht="14.25" customHeight="1" x14ac:dyDescent="0.25"/>
    <row r="188" ht="14.25" customHeight="1" x14ac:dyDescent="0.25"/>
    <row r="189" ht="14.25" customHeight="1" x14ac:dyDescent="0.25"/>
    <row r="190" ht="14.25" customHeight="1" x14ac:dyDescent="0.25"/>
    <row r="191" ht="14.25" customHeight="1" x14ac:dyDescent="0.25"/>
    <row r="192" ht="14.25" customHeight="1" x14ac:dyDescent="0.25"/>
    <row r="193" ht="14.25" customHeight="1" x14ac:dyDescent="0.25"/>
    <row r="194" ht="14.25" customHeight="1" x14ac:dyDescent="0.25"/>
    <row r="195" ht="14.25" customHeight="1" x14ac:dyDescent="0.25"/>
    <row r="196" ht="14.25" customHeight="1" x14ac:dyDescent="0.25"/>
    <row r="197" ht="14.25" customHeight="1" x14ac:dyDescent="0.25"/>
    <row r="198" ht="14.25" customHeight="1" x14ac:dyDescent="0.25"/>
    <row r="199" ht="14.25" customHeight="1" x14ac:dyDescent="0.25"/>
    <row r="200" ht="14.25" customHeight="1" x14ac:dyDescent="0.25"/>
    <row r="201" ht="14.25" customHeight="1" x14ac:dyDescent="0.25"/>
    <row r="202" ht="14.25" customHeight="1" x14ac:dyDescent="0.25"/>
    <row r="203" ht="14.25" customHeight="1" x14ac:dyDescent="0.25"/>
    <row r="204" ht="14.25" customHeight="1" x14ac:dyDescent="0.25"/>
    <row r="205" ht="14.25" customHeight="1" x14ac:dyDescent="0.25"/>
    <row r="206" ht="14.25" customHeight="1" x14ac:dyDescent="0.25"/>
    <row r="207" ht="14.25" customHeight="1" x14ac:dyDescent="0.25"/>
    <row r="208" ht="14.25" customHeight="1" x14ac:dyDescent="0.25"/>
    <row r="209" ht="14.25" customHeight="1" x14ac:dyDescent="0.25"/>
    <row r="210" ht="14.25" customHeight="1" x14ac:dyDescent="0.25"/>
    <row r="211" ht="14.25" customHeight="1" x14ac:dyDescent="0.25"/>
    <row r="212" ht="14.25" customHeight="1" x14ac:dyDescent="0.25"/>
    <row r="213" ht="14.25" customHeight="1" x14ac:dyDescent="0.25"/>
    <row r="214" ht="14.25" customHeight="1" x14ac:dyDescent="0.25"/>
    <row r="215" ht="14.25" customHeight="1" x14ac:dyDescent="0.25"/>
    <row r="216" ht="14.25" customHeight="1" x14ac:dyDescent="0.25"/>
    <row r="217" ht="14.25" customHeight="1" x14ac:dyDescent="0.25"/>
    <row r="218" ht="14.25" customHeight="1" x14ac:dyDescent="0.25"/>
    <row r="219" ht="14.25" customHeight="1" x14ac:dyDescent="0.25"/>
    <row r="220" ht="14.25" customHeight="1" x14ac:dyDescent="0.25"/>
    <row r="221" ht="14.25" customHeight="1" x14ac:dyDescent="0.25"/>
    <row r="222" ht="14.25" customHeight="1" x14ac:dyDescent="0.25"/>
    <row r="223" ht="14.25" customHeight="1" x14ac:dyDescent="0.25"/>
    <row r="224" ht="14.25" customHeight="1" x14ac:dyDescent="0.25"/>
    <row r="225" ht="14.25" customHeight="1" x14ac:dyDescent="0.25"/>
    <row r="226" ht="14.25" customHeight="1" x14ac:dyDescent="0.25"/>
    <row r="227" ht="14.25" customHeight="1" x14ac:dyDescent="0.25"/>
    <row r="228" ht="14.25" customHeight="1" x14ac:dyDescent="0.25"/>
    <row r="229" ht="14.25" customHeight="1" x14ac:dyDescent="0.25"/>
    <row r="230" ht="14.25" customHeight="1" x14ac:dyDescent="0.25"/>
    <row r="231" ht="14.25" customHeight="1" x14ac:dyDescent="0.25"/>
    <row r="232" ht="14.25" customHeight="1" x14ac:dyDescent="0.25"/>
    <row r="233" ht="14.25" customHeight="1" x14ac:dyDescent="0.25"/>
    <row r="234" ht="14.25" customHeight="1" x14ac:dyDescent="0.25"/>
    <row r="235" ht="14.25" customHeight="1" x14ac:dyDescent="0.25"/>
    <row r="236" ht="14.25" customHeight="1" x14ac:dyDescent="0.25"/>
    <row r="237" ht="14.25" customHeight="1" x14ac:dyDescent="0.25"/>
    <row r="238" ht="14.25" customHeight="1" x14ac:dyDescent="0.25"/>
    <row r="239" ht="14.25" customHeight="1" x14ac:dyDescent="0.25"/>
    <row r="240" ht="14.25" customHeight="1" x14ac:dyDescent="0.25"/>
    <row r="241" ht="14.25" customHeight="1" x14ac:dyDescent="0.25"/>
    <row r="242" ht="14.25" customHeight="1" x14ac:dyDescent="0.25"/>
    <row r="243" ht="14.25" customHeight="1" x14ac:dyDescent="0.25"/>
    <row r="244" ht="14.25" customHeight="1" x14ac:dyDescent="0.25"/>
    <row r="245" ht="14.25" customHeight="1" x14ac:dyDescent="0.25"/>
    <row r="246" ht="14.25" customHeight="1" x14ac:dyDescent="0.25"/>
    <row r="247" ht="14.25" customHeight="1" x14ac:dyDescent="0.25"/>
    <row r="248" ht="14.25" customHeight="1" x14ac:dyDescent="0.25"/>
    <row r="249" ht="14.25" customHeight="1" x14ac:dyDescent="0.25"/>
    <row r="250" ht="14.25" customHeight="1" x14ac:dyDescent="0.25"/>
    <row r="251" ht="14.25" customHeight="1" x14ac:dyDescent="0.25"/>
    <row r="252" ht="14.25" customHeight="1" x14ac:dyDescent="0.25"/>
    <row r="253" ht="14.25" customHeight="1" x14ac:dyDescent="0.25"/>
    <row r="254" ht="14.25" customHeight="1" x14ac:dyDescent="0.25"/>
    <row r="255" ht="14.25" customHeight="1" x14ac:dyDescent="0.25"/>
    <row r="256" ht="14.25" customHeight="1" x14ac:dyDescent="0.25"/>
    <row r="257" ht="14.25" customHeight="1" x14ac:dyDescent="0.25"/>
    <row r="258" ht="14.25" customHeight="1" x14ac:dyDescent="0.25"/>
    <row r="259" ht="14.25" customHeight="1" x14ac:dyDescent="0.25"/>
    <row r="260" ht="14.25" customHeight="1" x14ac:dyDescent="0.25"/>
    <row r="261" ht="14.25" customHeight="1" x14ac:dyDescent="0.25"/>
    <row r="262" ht="14.25" customHeight="1" x14ac:dyDescent="0.25"/>
    <row r="263" ht="14.25" customHeight="1" x14ac:dyDescent="0.25"/>
    <row r="264" ht="14.25" customHeight="1" x14ac:dyDescent="0.25"/>
    <row r="265" ht="14.25" customHeight="1" x14ac:dyDescent="0.25"/>
    <row r="266" ht="14.25" customHeight="1" x14ac:dyDescent="0.25"/>
    <row r="267" ht="14.25" customHeight="1" x14ac:dyDescent="0.25"/>
    <row r="268" ht="14.25" customHeight="1" x14ac:dyDescent="0.25"/>
    <row r="269" ht="14.25" customHeight="1" x14ac:dyDescent="0.25"/>
    <row r="270" ht="14.25" customHeight="1" x14ac:dyDescent="0.25"/>
    <row r="271" ht="14.25" customHeight="1" x14ac:dyDescent="0.25"/>
    <row r="272" ht="14.25" customHeight="1" x14ac:dyDescent="0.25"/>
    <row r="273" ht="14.25" customHeight="1" x14ac:dyDescent="0.25"/>
    <row r="274" ht="14.25" customHeight="1" x14ac:dyDescent="0.25"/>
    <row r="275" ht="14.25" customHeight="1" x14ac:dyDescent="0.25"/>
    <row r="276" ht="14.25" customHeight="1" x14ac:dyDescent="0.25"/>
  </sheetData>
  <mergeCells count="35">
    <mergeCell ref="D68:S68"/>
    <mergeCell ref="C57:S57"/>
    <mergeCell ref="C67:S67"/>
    <mergeCell ref="D46:S46"/>
    <mergeCell ref="D55:S55"/>
    <mergeCell ref="E51:S51"/>
    <mergeCell ref="E52:S52"/>
    <mergeCell ref="C3:S3"/>
    <mergeCell ref="C5:S5"/>
    <mergeCell ref="C7:S7"/>
    <mergeCell ref="C8:S8"/>
    <mergeCell ref="C9:S9"/>
    <mergeCell ref="C10:S10"/>
    <mergeCell ref="C11:S11"/>
    <mergeCell ref="C12:S12"/>
    <mergeCell ref="C13:S13"/>
    <mergeCell ref="C19:S19"/>
    <mergeCell ref="D14:S14"/>
    <mergeCell ref="D15:S15"/>
    <mergeCell ref="D16:S16"/>
    <mergeCell ref="D17:S17"/>
    <mergeCell ref="C20:S20"/>
    <mergeCell ref="C21:S21"/>
    <mergeCell ref="C22:S22"/>
    <mergeCell ref="C23:S23"/>
    <mergeCell ref="C24:S24"/>
    <mergeCell ref="C34:S34"/>
    <mergeCell ref="C45:S45"/>
    <mergeCell ref="D42:S42"/>
    <mergeCell ref="D43:S43"/>
    <mergeCell ref="C25:S25"/>
    <mergeCell ref="C27:S27"/>
    <mergeCell ref="C29:S29"/>
    <mergeCell ref="C31:S31"/>
    <mergeCell ref="C32:S32"/>
  </mergeCells>
  <hyperlinks>
    <hyperlink ref="D14:S14" r:id="rId1" display="Resolución 390 de 2017 &quot;Por la cual se actualiza el Plan Nacional de Formación y Capacitación&quot;"/>
    <hyperlink ref="D16:S16" r:id="rId2" display="Guía metodológica para la implementación del Plan Nacional de Formación y Capacitación (PNFC)"/>
    <hyperlink ref="D17:S17" r:id="rId3" display="Plan Nacional de Formación y Capacitación para el desarrollo y la profesionalización del servidor público"/>
    <hyperlink ref="D15:S15" r:id="rId4" display="Guía para la formulación del Plan Institucional de Capacitación - PIC"/>
  </hyperlinks>
  <pageMargins left="0.7" right="0.7" top="0.75" bottom="0.75" header="0.3" footer="0.3"/>
  <pageSetup paperSize="9" orientation="portrait" r:id="rId5"/>
  <drawing r:id="rId6"/>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dimension ref="B1:P39"/>
  <sheetViews>
    <sheetView zoomScale="80" zoomScaleNormal="80" workbookViewId="0">
      <selection activeCell="T37" sqref="T37"/>
    </sheetView>
  </sheetViews>
  <sheetFormatPr baseColWidth="10" defaultColWidth="11.42578125" defaultRowHeight="15" x14ac:dyDescent="0.25"/>
  <cols>
    <col min="1" max="1" width="2.42578125" style="1" customWidth="1"/>
    <col min="2" max="2" width="2.7109375" style="1" customWidth="1"/>
    <col min="3" max="11" width="11.42578125" style="1"/>
    <col min="12" max="12" width="4.28515625" style="1" customWidth="1"/>
    <col min="13" max="13" width="2.42578125" style="1" customWidth="1"/>
    <col min="14" max="16384" width="11.42578125" style="1"/>
  </cols>
  <sheetData>
    <row r="1" spans="2:14" ht="15.75" thickBot="1" x14ac:dyDescent="0.3"/>
    <row r="2" spans="2:14" x14ac:dyDescent="0.25">
      <c r="B2" s="5"/>
      <c r="C2" s="6"/>
      <c r="D2" s="6"/>
      <c r="E2" s="6"/>
      <c r="F2" s="6"/>
      <c r="G2" s="6"/>
      <c r="H2" s="6"/>
      <c r="I2" s="6"/>
      <c r="J2" s="6"/>
      <c r="K2" s="6"/>
      <c r="L2" s="7"/>
    </row>
    <row r="3" spans="2:14" ht="26.25" x14ac:dyDescent="0.4">
      <c r="B3" s="8"/>
      <c r="C3" s="276" t="s">
        <v>448</v>
      </c>
      <c r="D3" s="276"/>
      <c r="E3" s="276"/>
      <c r="F3" s="276"/>
      <c r="G3" s="276"/>
      <c r="H3" s="276"/>
      <c r="I3" s="276"/>
      <c r="J3" s="276"/>
      <c r="K3" s="276"/>
      <c r="L3" s="10"/>
    </row>
    <row r="4" spans="2:14" x14ac:dyDescent="0.25">
      <c r="B4" s="8"/>
      <c r="C4" s="9"/>
      <c r="D4" s="9"/>
      <c r="E4" s="9"/>
      <c r="F4" s="9"/>
      <c r="G4" s="9"/>
      <c r="H4" s="9"/>
      <c r="I4" s="9"/>
      <c r="J4" s="9"/>
      <c r="K4" s="9"/>
      <c r="L4" s="10"/>
    </row>
    <row r="5" spans="2:14" x14ac:dyDescent="0.25">
      <c r="B5" s="8"/>
      <c r="C5" s="9"/>
      <c r="D5" s="9"/>
      <c r="E5" s="9"/>
      <c r="F5" s="9"/>
      <c r="G5" s="9"/>
      <c r="H5" s="9"/>
      <c r="I5" s="9"/>
      <c r="J5" s="9"/>
      <c r="K5" s="9"/>
      <c r="L5" s="10"/>
    </row>
    <row r="6" spans="2:14" x14ac:dyDescent="0.25">
      <c r="B6" s="8"/>
      <c r="C6" s="9"/>
      <c r="D6" s="9"/>
      <c r="E6" s="9"/>
      <c r="F6" s="9"/>
      <c r="G6" s="9"/>
      <c r="H6" s="9"/>
      <c r="I6" s="9"/>
      <c r="J6" s="9"/>
      <c r="K6" s="9"/>
      <c r="L6" s="10"/>
    </row>
    <row r="7" spans="2:14" x14ac:dyDescent="0.25">
      <c r="B7" s="8"/>
      <c r="C7" s="9"/>
      <c r="D7" s="9"/>
      <c r="E7" s="9"/>
      <c r="F7" s="9"/>
      <c r="G7" s="9"/>
      <c r="H7" s="9"/>
      <c r="I7" s="9"/>
      <c r="J7" s="9"/>
      <c r="K7" s="9"/>
      <c r="L7" s="10"/>
    </row>
    <row r="8" spans="2:14" x14ac:dyDescent="0.25">
      <c r="B8" s="8"/>
      <c r="C8" s="9"/>
      <c r="D8" s="9"/>
      <c r="E8" s="9"/>
      <c r="F8" s="9"/>
      <c r="G8" s="9"/>
      <c r="H8" s="9"/>
      <c r="I8" s="9"/>
      <c r="J8" s="9"/>
      <c r="K8" s="9"/>
      <c r="L8" s="10"/>
    </row>
    <row r="9" spans="2:14" x14ac:dyDescent="0.25">
      <c r="B9" s="8"/>
      <c r="C9" s="9"/>
      <c r="D9" s="9"/>
      <c r="E9" s="9"/>
      <c r="F9" s="9"/>
      <c r="G9" s="9"/>
      <c r="H9" s="9"/>
      <c r="I9" s="9"/>
      <c r="J9" s="9"/>
      <c r="K9" s="9"/>
      <c r="L9" s="10"/>
    </row>
    <row r="10" spans="2:14" x14ac:dyDescent="0.25">
      <c r="B10" s="8"/>
      <c r="C10" s="9"/>
      <c r="D10" s="9"/>
      <c r="E10" s="9"/>
      <c r="F10" s="9"/>
      <c r="G10" s="9"/>
      <c r="H10" s="9"/>
      <c r="I10" s="9"/>
      <c r="J10" s="9"/>
      <c r="K10" s="9"/>
      <c r="L10" s="10"/>
      <c r="N10"/>
    </row>
    <row r="11" spans="2:14" x14ac:dyDescent="0.25">
      <c r="B11" s="8"/>
      <c r="C11" s="9"/>
      <c r="D11" s="9"/>
      <c r="E11" s="9"/>
      <c r="F11" s="9"/>
      <c r="G11" s="9"/>
      <c r="H11" s="9"/>
      <c r="I11" s="9"/>
      <c r="J11" s="9"/>
      <c r="K11" s="9"/>
      <c r="L11" s="10"/>
    </row>
    <row r="12" spans="2:14" x14ac:dyDescent="0.25">
      <c r="B12" s="8"/>
      <c r="C12" s="9"/>
      <c r="D12" s="9"/>
      <c r="E12" s="9"/>
      <c r="F12" s="9"/>
      <c r="G12" s="9"/>
      <c r="H12" s="9"/>
      <c r="I12" s="9"/>
      <c r="J12" s="9"/>
      <c r="K12" s="9"/>
      <c r="L12" s="10"/>
    </row>
    <row r="13" spans="2:14" x14ac:dyDescent="0.25">
      <c r="B13" s="8"/>
      <c r="C13" s="9"/>
      <c r="D13" s="9"/>
      <c r="E13" s="9"/>
      <c r="F13" s="9"/>
      <c r="G13" s="9"/>
      <c r="H13" s="9"/>
      <c r="I13" s="9"/>
      <c r="J13" s="9"/>
      <c r="K13" s="9"/>
      <c r="L13" s="10"/>
    </row>
    <row r="14" spans="2:14" x14ac:dyDescent="0.25">
      <c r="B14" s="8"/>
      <c r="C14" s="9"/>
      <c r="D14" s="9"/>
      <c r="E14" s="9"/>
      <c r="F14" s="9"/>
      <c r="G14" s="9"/>
      <c r="H14" s="9"/>
      <c r="I14" s="9"/>
      <c r="J14" s="9"/>
      <c r="K14" s="9"/>
      <c r="L14" s="10"/>
    </row>
    <row r="15" spans="2:14" x14ac:dyDescent="0.25">
      <c r="B15" s="8"/>
      <c r="C15" s="9"/>
      <c r="D15" s="9"/>
      <c r="E15" s="9"/>
      <c r="F15" s="9"/>
      <c r="G15" s="9"/>
      <c r="H15" s="9"/>
      <c r="I15" s="9"/>
      <c r="J15" s="9"/>
      <c r="K15" s="9"/>
      <c r="L15" s="10"/>
    </row>
    <row r="16" spans="2:14" x14ac:dyDescent="0.25">
      <c r="B16" s="8"/>
      <c r="C16" s="9"/>
      <c r="D16" s="9"/>
      <c r="E16" s="9"/>
      <c r="F16" s="9"/>
      <c r="G16" s="9"/>
      <c r="H16" s="9"/>
      <c r="I16" s="9"/>
      <c r="J16" s="9"/>
      <c r="K16" s="9"/>
      <c r="L16" s="10"/>
    </row>
    <row r="17" spans="2:16" x14ac:dyDescent="0.25">
      <c r="B17" s="8"/>
      <c r="C17" s="9"/>
      <c r="D17" s="9"/>
      <c r="E17" s="9"/>
      <c r="F17" s="9"/>
      <c r="G17" s="9"/>
      <c r="H17" s="9"/>
      <c r="I17" s="9"/>
      <c r="J17" s="9"/>
      <c r="K17" s="9"/>
      <c r="L17" s="10"/>
    </row>
    <row r="18" spans="2:16" x14ac:dyDescent="0.25">
      <c r="B18" s="8"/>
      <c r="C18" s="9"/>
      <c r="D18" s="9"/>
      <c r="E18" s="9"/>
      <c r="F18" s="9"/>
      <c r="G18" s="9"/>
      <c r="H18" s="9"/>
      <c r="I18" s="9"/>
      <c r="J18" s="9"/>
      <c r="K18" s="9"/>
      <c r="L18" s="10"/>
    </row>
    <row r="19" spans="2:16" x14ac:dyDescent="0.25">
      <c r="B19" s="8"/>
      <c r="C19" s="9"/>
      <c r="D19" s="9"/>
      <c r="E19" s="9"/>
      <c r="F19" s="9"/>
      <c r="G19" s="9"/>
      <c r="H19" s="9"/>
      <c r="I19" s="9"/>
      <c r="J19" s="9"/>
      <c r="K19" s="9"/>
      <c r="L19" s="10"/>
      <c r="O19" s="55"/>
    </row>
    <row r="20" spans="2:16" x14ac:dyDescent="0.25">
      <c r="B20" s="8"/>
      <c r="C20" s="9"/>
      <c r="D20" s="9"/>
      <c r="E20" s="9"/>
      <c r="F20" s="9"/>
      <c r="G20" s="9"/>
      <c r="H20" s="9"/>
      <c r="I20" s="9"/>
      <c r="J20" s="9"/>
      <c r="K20" s="9"/>
      <c r="L20" s="10"/>
    </row>
    <row r="21" spans="2:16" x14ac:dyDescent="0.25">
      <c r="B21" s="8"/>
      <c r="C21" s="9"/>
      <c r="D21" s="9"/>
      <c r="E21" s="9"/>
      <c r="F21" s="9"/>
      <c r="G21" s="9"/>
      <c r="H21" s="9"/>
      <c r="I21" s="9"/>
      <c r="J21" s="9"/>
      <c r="K21" s="9"/>
      <c r="L21" s="10"/>
    </row>
    <row r="22" spans="2:16" x14ac:dyDescent="0.25">
      <c r="B22" s="8"/>
      <c r="C22" s="9"/>
      <c r="D22" s="9"/>
      <c r="E22" s="9"/>
      <c r="F22" s="9"/>
      <c r="G22" s="9"/>
      <c r="H22" s="9"/>
      <c r="I22" s="9"/>
      <c r="J22" s="9"/>
      <c r="K22" s="9"/>
      <c r="L22" s="10"/>
    </row>
    <row r="23" spans="2:16" x14ac:dyDescent="0.25">
      <c r="B23" s="8"/>
      <c r="C23" s="9"/>
      <c r="D23" s="9"/>
      <c r="E23" s="9"/>
      <c r="F23" s="9"/>
      <c r="G23" s="9"/>
      <c r="H23" s="9"/>
      <c r="I23" s="9"/>
      <c r="J23" s="9"/>
      <c r="K23" s="9"/>
      <c r="L23" s="10"/>
    </row>
    <row r="24" spans="2:16" x14ac:dyDescent="0.25">
      <c r="B24" s="8"/>
      <c r="C24" s="9"/>
      <c r="D24" s="9"/>
      <c r="E24" s="9"/>
      <c r="F24" s="9"/>
      <c r="G24" s="9"/>
      <c r="H24" s="9"/>
      <c r="I24" s="9"/>
      <c r="J24" s="9"/>
      <c r="K24" s="9"/>
      <c r="L24" s="10"/>
      <c r="N24" s="58"/>
      <c r="O24" s="59" t="s">
        <v>452</v>
      </c>
      <c r="P24" s="60"/>
    </row>
    <row r="25" spans="2:16" x14ac:dyDescent="0.25">
      <c r="B25" s="8"/>
      <c r="C25" s="9"/>
      <c r="D25" s="9"/>
      <c r="E25" s="9"/>
      <c r="F25" s="9"/>
      <c r="G25" s="9"/>
      <c r="H25" s="9"/>
      <c r="I25" s="9"/>
      <c r="J25" s="9"/>
      <c r="K25" s="9"/>
      <c r="L25" s="10"/>
      <c r="N25" s="61"/>
      <c r="O25" s="57"/>
      <c r="P25" s="62"/>
    </row>
    <row r="26" spans="2:16" x14ac:dyDescent="0.25">
      <c r="B26" s="8"/>
      <c r="C26" s="9"/>
      <c r="D26" s="9"/>
      <c r="E26" s="9"/>
      <c r="F26" s="9"/>
      <c r="G26" s="9"/>
      <c r="H26" s="9"/>
      <c r="I26" s="9"/>
      <c r="J26" s="9"/>
      <c r="K26" s="9"/>
      <c r="L26" s="10"/>
      <c r="N26" s="61"/>
      <c r="O26" s="57"/>
      <c r="P26" s="62"/>
    </row>
    <row r="27" spans="2:16" x14ac:dyDescent="0.25">
      <c r="B27" s="8"/>
      <c r="C27" s="9"/>
      <c r="D27" s="9"/>
      <c r="E27" s="9"/>
      <c r="F27" s="9"/>
      <c r="G27" s="9"/>
      <c r="H27" s="9"/>
      <c r="I27" s="9"/>
      <c r="J27" s="9"/>
      <c r="K27" s="9"/>
      <c r="L27" s="10"/>
      <c r="N27" s="61"/>
      <c r="O27" s="57"/>
      <c r="P27" s="62"/>
    </row>
    <row r="28" spans="2:16" x14ac:dyDescent="0.25">
      <c r="B28" s="8"/>
      <c r="C28" s="9"/>
      <c r="D28" s="9"/>
      <c r="E28" s="9"/>
      <c r="F28" s="9"/>
      <c r="G28" s="9"/>
      <c r="H28" s="9"/>
      <c r="I28" s="9"/>
      <c r="J28" s="9"/>
      <c r="K28" s="9"/>
      <c r="L28" s="10"/>
      <c r="N28" s="61"/>
      <c r="O28" s="57"/>
      <c r="P28" s="62"/>
    </row>
    <row r="29" spans="2:16" x14ac:dyDescent="0.25">
      <c r="B29" s="8"/>
      <c r="C29" s="9"/>
      <c r="D29" s="9"/>
      <c r="E29" s="9"/>
      <c r="F29" s="9"/>
      <c r="G29" s="9"/>
      <c r="H29" s="9"/>
      <c r="I29" s="9"/>
      <c r="J29" s="9"/>
      <c r="K29" s="9"/>
      <c r="L29" s="10"/>
      <c r="N29" s="61"/>
      <c r="O29" s="56" t="s">
        <v>455</v>
      </c>
      <c r="P29" s="62"/>
    </row>
    <row r="30" spans="2:16" x14ac:dyDescent="0.25">
      <c r="B30" s="8"/>
      <c r="C30" s="9"/>
      <c r="D30" s="9"/>
      <c r="E30" s="9"/>
      <c r="F30" s="9"/>
      <c r="G30" s="9"/>
      <c r="H30" s="9"/>
      <c r="I30" s="9"/>
      <c r="J30" s="9"/>
      <c r="K30" s="9"/>
      <c r="L30" s="10"/>
      <c r="N30" s="61"/>
      <c r="O30" s="38"/>
      <c r="P30" s="62"/>
    </row>
    <row r="31" spans="2:16" x14ac:dyDescent="0.25">
      <c r="B31" s="8"/>
      <c r="C31" s="9"/>
      <c r="D31" s="9"/>
      <c r="E31" s="9"/>
      <c r="F31" s="9"/>
      <c r="G31" s="9"/>
      <c r="H31" s="9"/>
      <c r="I31" s="9"/>
      <c r="J31" s="9"/>
      <c r="K31" s="9"/>
      <c r="L31" s="10"/>
      <c r="N31" s="61"/>
      <c r="O31" s="38"/>
      <c r="P31" s="62"/>
    </row>
    <row r="32" spans="2:16" x14ac:dyDescent="0.25">
      <c r="B32" s="8"/>
      <c r="C32" s="9"/>
      <c r="D32" s="9"/>
      <c r="E32" s="9"/>
      <c r="F32" s="9"/>
      <c r="G32" s="9"/>
      <c r="H32" s="9"/>
      <c r="I32" s="9"/>
      <c r="J32" s="9"/>
      <c r="K32" s="9"/>
      <c r="L32" s="10"/>
      <c r="N32" s="61"/>
      <c r="O32" s="38"/>
      <c r="P32" s="62"/>
    </row>
    <row r="33" spans="2:16" x14ac:dyDescent="0.25">
      <c r="B33" s="8"/>
      <c r="C33" s="9"/>
      <c r="D33" s="9"/>
      <c r="E33" s="9"/>
      <c r="F33" s="9"/>
      <c r="G33" s="9"/>
      <c r="H33" s="9"/>
      <c r="I33" s="9"/>
      <c r="J33" s="9"/>
      <c r="K33" s="9"/>
      <c r="L33" s="10"/>
      <c r="N33" s="61"/>
      <c r="O33" s="57"/>
      <c r="P33" s="62"/>
    </row>
    <row r="34" spans="2:16" x14ac:dyDescent="0.25">
      <c r="B34" s="8"/>
      <c r="C34" s="9"/>
      <c r="D34" s="9"/>
      <c r="E34" s="9"/>
      <c r="F34" s="9"/>
      <c r="G34" s="9"/>
      <c r="H34" s="9"/>
      <c r="I34" s="9"/>
      <c r="J34" s="9"/>
      <c r="K34" s="9"/>
      <c r="L34" s="10"/>
      <c r="N34" s="61"/>
      <c r="O34" s="56" t="s">
        <v>454</v>
      </c>
      <c r="P34" s="62"/>
    </row>
    <row r="35" spans="2:16" x14ac:dyDescent="0.25">
      <c r="B35" s="8"/>
      <c r="C35" s="9"/>
      <c r="D35" s="9"/>
      <c r="E35" s="9"/>
      <c r="F35" s="9"/>
      <c r="G35" s="9"/>
      <c r="H35" s="9"/>
      <c r="I35" s="9"/>
      <c r="J35" s="9"/>
      <c r="K35" s="9"/>
      <c r="L35" s="10"/>
      <c r="N35" s="61"/>
      <c r="O35" s="66" t="s">
        <v>453</v>
      </c>
      <c r="P35" s="62"/>
    </row>
    <row r="36" spans="2:16" x14ac:dyDescent="0.25">
      <c r="B36" s="8"/>
      <c r="C36" s="9"/>
      <c r="D36" s="9"/>
      <c r="E36" s="9"/>
      <c r="F36" s="9"/>
      <c r="G36" s="9"/>
      <c r="H36" s="9"/>
      <c r="I36" s="9"/>
      <c r="J36" s="9"/>
      <c r="K36" s="9"/>
      <c r="L36" s="10"/>
      <c r="N36" s="61"/>
      <c r="O36" s="57"/>
      <c r="P36" s="62"/>
    </row>
    <row r="37" spans="2:16" x14ac:dyDescent="0.25">
      <c r="B37" s="8"/>
      <c r="C37" s="9"/>
      <c r="D37" s="9"/>
      <c r="E37" s="9"/>
      <c r="F37" s="9"/>
      <c r="G37" s="9"/>
      <c r="H37" s="9"/>
      <c r="I37" s="9"/>
      <c r="J37" s="9"/>
      <c r="K37" s="9"/>
      <c r="L37" s="10"/>
      <c r="N37" s="61"/>
      <c r="O37" s="9"/>
      <c r="P37" s="62"/>
    </row>
    <row r="38" spans="2:16" x14ac:dyDescent="0.25">
      <c r="B38" s="8"/>
      <c r="C38" s="9"/>
      <c r="D38" s="9"/>
      <c r="E38" s="9"/>
      <c r="F38" s="9"/>
      <c r="G38" s="9"/>
      <c r="H38" s="9"/>
      <c r="I38" s="9"/>
      <c r="J38" s="9"/>
      <c r="K38" s="9"/>
      <c r="L38" s="10"/>
      <c r="N38" s="61"/>
      <c r="O38" s="9"/>
      <c r="P38" s="62"/>
    </row>
    <row r="39" spans="2:16" ht="15.75" thickBot="1" x14ac:dyDescent="0.3">
      <c r="B39" s="11"/>
      <c r="C39" s="12"/>
      <c r="D39" s="12"/>
      <c r="E39" s="12"/>
      <c r="F39" s="12"/>
      <c r="G39" s="12"/>
      <c r="H39" s="12"/>
      <c r="I39" s="12"/>
      <c r="J39" s="12"/>
      <c r="K39" s="12"/>
      <c r="L39" s="13"/>
      <c r="N39" s="63"/>
      <c r="O39" s="64"/>
      <c r="P39" s="65"/>
    </row>
  </sheetData>
  <mergeCells count="1">
    <mergeCell ref="C3:K3"/>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tabColor rgb="FF339966"/>
  </sheetPr>
  <dimension ref="A1:X51"/>
  <sheetViews>
    <sheetView zoomScale="80" zoomScaleNormal="80" workbookViewId="0">
      <pane xSplit="2" ySplit="3" topLeftCell="C13" activePane="bottomRight" state="frozen"/>
      <selection pane="topRight" activeCell="C1" sqref="C1"/>
      <selection pane="bottomLeft" activeCell="A4" sqref="A4"/>
      <selection pane="bottomRight" activeCell="U53" sqref="U53"/>
    </sheetView>
  </sheetViews>
  <sheetFormatPr baseColWidth="10" defaultColWidth="11.42578125" defaultRowHeight="15" x14ac:dyDescent="0.25"/>
  <cols>
    <col min="1" max="2" width="2.28515625" style="1" customWidth="1"/>
    <col min="3" max="19" width="13.28515625" style="1" customWidth="1"/>
    <col min="20" max="20" width="2.28515625" style="1" customWidth="1"/>
    <col min="21" max="21" width="4.85546875" style="1" customWidth="1"/>
    <col min="22" max="16384" width="11.42578125" style="1"/>
  </cols>
  <sheetData>
    <row r="1" spans="1:24" ht="7.5" customHeight="1" thickBot="1" x14ac:dyDescent="0.3">
      <c r="A1" s="101"/>
      <c r="B1" s="101"/>
      <c r="C1" s="101"/>
      <c r="D1" s="101"/>
      <c r="E1" s="101"/>
      <c r="F1" s="101"/>
      <c r="G1" s="101"/>
      <c r="H1" s="101"/>
      <c r="I1" s="101"/>
      <c r="J1" s="101"/>
      <c r="K1" s="101"/>
      <c r="L1" s="101"/>
      <c r="M1" s="101"/>
      <c r="N1" s="101"/>
      <c r="O1" s="101"/>
      <c r="P1" s="101"/>
      <c r="Q1" s="101"/>
      <c r="R1" s="101"/>
      <c r="S1" s="101"/>
      <c r="T1" s="101"/>
      <c r="U1" s="101"/>
      <c r="V1" s="101"/>
      <c r="W1" s="101"/>
      <c r="X1" s="101"/>
    </row>
    <row r="2" spans="1:24" ht="5.25" customHeight="1" x14ac:dyDescent="0.25">
      <c r="A2" s="101"/>
      <c r="B2" s="119"/>
      <c r="C2" s="120"/>
      <c r="D2" s="120"/>
      <c r="E2" s="120"/>
      <c r="F2" s="120"/>
      <c r="G2" s="120"/>
      <c r="H2" s="120"/>
      <c r="I2" s="120"/>
      <c r="J2" s="120"/>
      <c r="K2" s="120"/>
      <c r="L2" s="120"/>
      <c r="M2" s="120"/>
      <c r="N2" s="120"/>
      <c r="O2" s="120"/>
      <c r="P2" s="120"/>
      <c r="Q2" s="120"/>
      <c r="R2" s="120"/>
      <c r="S2" s="120"/>
      <c r="T2" s="121"/>
      <c r="U2" s="101"/>
      <c r="V2" s="101"/>
      <c r="W2" s="101"/>
      <c r="X2" s="101"/>
    </row>
    <row r="3" spans="1:24" ht="26.25" x14ac:dyDescent="0.4">
      <c r="A3" s="101"/>
      <c r="B3" s="122"/>
      <c r="C3" s="277" t="s">
        <v>457</v>
      </c>
      <c r="D3" s="277"/>
      <c r="E3" s="277"/>
      <c r="F3" s="277"/>
      <c r="G3" s="277"/>
      <c r="H3" s="277"/>
      <c r="I3" s="277"/>
      <c r="J3" s="277"/>
      <c r="K3" s="277"/>
      <c r="L3" s="277"/>
      <c r="M3" s="277"/>
      <c r="N3" s="277"/>
      <c r="O3" s="277"/>
      <c r="P3" s="277"/>
      <c r="Q3" s="277"/>
      <c r="R3" s="277"/>
      <c r="S3" s="277"/>
      <c r="T3" s="123"/>
      <c r="U3" s="101"/>
      <c r="V3" s="101"/>
      <c r="W3" s="101"/>
      <c r="X3" s="101"/>
    </row>
    <row r="4" spans="1:24" x14ac:dyDescent="0.25">
      <c r="A4" s="101"/>
      <c r="B4" s="122"/>
      <c r="C4" s="124"/>
      <c r="D4" s="124"/>
      <c r="E4" s="124"/>
      <c r="F4" s="124"/>
      <c r="G4" s="124"/>
      <c r="H4" s="124"/>
      <c r="I4" s="124"/>
      <c r="J4" s="124"/>
      <c r="K4" s="124"/>
      <c r="L4" s="124"/>
      <c r="M4" s="124"/>
      <c r="N4" s="124"/>
      <c r="O4" s="124"/>
      <c r="P4" s="124"/>
      <c r="Q4" s="124"/>
      <c r="R4" s="124"/>
      <c r="S4" s="124"/>
      <c r="T4" s="123"/>
      <c r="U4" s="101"/>
      <c r="V4" s="101"/>
      <c r="W4" s="101"/>
      <c r="X4" s="101"/>
    </row>
    <row r="5" spans="1:24" x14ac:dyDescent="0.25">
      <c r="A5" s="101"/>
      <c r="B5" s="122"/>
      <c r="C5" s="124"/>
      <c r="D5" s="124"/>
      <c r="E5" s="124"/>
      <c r="F5" s="124"/>
      <c r="G5" s="124"/>
      <c r="H5" s="124"/>
      <c r="I5" s="124"/>
      <c r="J5" s="124"/>
      <c r="K5" s="124"/>
      <c r="L5" s="124"/>
      <c r="M5" s="124"/>
      <c r="N5" s="124"/>
      <c r="O5" s="124"/>
      <c r="P5" s="124"/>
      <c r="Q5" s="124"/>
      <c r="R5" s="124"/>
      <c r="S5" s="124"/>
      <c r="T5" s="123"/>
      <c r="U5" s="101"/>
      <c r="V5" s="101"/>
      <c r="W5" s="101"/>
      <c r="X5" s="101"/>
    </row>
    <row r="6" spans="1:24" x14ac:dyDescent="0.25">
      <c r="A6" s="101"/>
      <c r="B6" s="122"/>
      <c r="C6" s="124"/>
      <c r="D6" s="124"/>
      <c r="E6" s="124"/>
      <c r="F6" s="124"/>
      <c r="G6" s="124"/>
      <c r="H6" s="124"/>
      <c r="I6" s="124"/>
      <c r="J6" s="124"/>
      <c r="K6" s="124"/>
      <c r="L6" s="124"/>
      <c r="M6" s="124"/>
      <c r="N6" s="124"/>
      <c r="O6" s="124"/>
      <c r="P6" s="124"/>
      <c r="Q6" s="124"/>
      <c r="R6" s="124"/>
      <c r="S6" s="124"/>
      <c r="T6" s="123"/>
      <c r="U6" s="101"/>
      <c r="V6" s="101"/>
      <c r="W6" s="101"/>
      <c r="X6" s="101"/>
    </row>
    <row r="7" spans="1:24" x14ac:dyDescent="0.25">
      <c r="A7" s="101"/>
      <c r="B7" s="122"/>
      <c r="C7" s="124"/>
      <c r="D7" s="124"/>
      <c r="E7" s="124"/>
      <c r="F7" s="124"/>
      <c r="G7" s="124"/>
      <c r="H7" s="124"/>
      <c r="I7" s="124"/>
      <c r="J7" s="124"/>
      <c r="K7" s="124"/>
      <c r="L7" s="124"/>
      <c r="M7" s="124"/>
      <c r="N7" s="124"/>
      <c r="O7" s="124"/>
      <c r="P7" s="124"/>
      <c r="Q7" s="124"/>
      <c r="R7" s="124"/>
      <c r="S7" s="124"/>
      <c r="T7" s="123"/>
      <c r="U7" s="101"/>
      <c r="V7" s="101"/>
      <c r="W7" s="101"/>
      <c r="X7" s="101"/>
    </row>
    <row r="8" spans="1:24" x14ac:dyDescent="0.25">
      <c r="A8" s="101"/>
      <c r="B8" s="122"/>
      <c r="C8" s="124"/>
      <c r="D8" s="124"/>
      <c r="E8" s="124"/>
      <c r="F8" s="124"/>
      <c r="G8" s="124"/>
      <c r="H8" s="124"/>
      <c r="I8" s="124"/>
      <c r="J8" s="124"/>
      <c r="K8" s="124"/>
      <c r="L8" s="124"/>
      <c r="M8" s="124"/>
      <c r="N8" s="124"/>
      <c r="O8" s="124"/>
      <c r="P8" s="124"/>
      <c r="Q8" s="124"/>
      <c r="R8" s="124"/>
      <c r="S8" s="124"/>
      <c r="T8" s="123"/>
      <c r="U8" s="101"/>
      <c r="V8" s="101"/>
      <c r="W8" s="101"/>
      <c r="X8" s="101"/>
    </row>
    <row r="9" spans="1:24" x14ac:dyDescent="0.25">
      <c r="A9" s="101"/>
      <c r="B9" s="122"/>
      <c r="C9" s="124"/>
      <c r="D9" s="124"/>
      <c r="E9" s="124"/>
      <c r="F9" s="124"/>
      <c r="G9" s="124"/>
      <c r="H9" s="124"/>
      <c r="I9" s="124"/>
      <c r="J9" s="124"/>
      <c r="K9" s="124"/>
      <c r="L9" s="124"/>
      <c r="M9" s="124"/>
      <c r="N9" s="124"/>
      <c r="O9" s="124"/>
      <c r="P9" s="124"/>
      <c r="Q9" s="124"/>
      <c r="R9" s="124"/>
      <c r="S9" s="124"/>
      <c r="T9" s="123"/>
      <c r="U9" s="101"/>
      <c r="V9" s="101"/>
      <c r="W9" s="101"/>
      <c r="X9" s="101"/>
    </row>
    <row r="10" spans="1:24" x14ac:dyDescent="0.25">
      <c r="A10" s="101"/>
      <c r="B10" s="122"/>
      <c r="C10" s="124"/>
      <c r="D10" s="124"/>
      <c r="E10" s="124"/>
      <c r="F10" s="124"/>
      <c r="G10" s="124"/>
      <c r="H10" s="124"/>
      <c r="I10" s="124"/>
      <c r="J10" s="124"/>
      <c r="K10" s="124"/>
      <c r="L10" s="124"/>
      <c r="M10" s="124"/>
      <c r="N10" s="124"/>
      <c r="O10" s="124"/>
      <c r="P10" s="124"/>
      <c r="Q10" s="124"/>
      <c r="R10" s="124"/>
      <c r="S10" s="124"/>
      <c r="T10" s="123"/>
      <c r="U10" s="101"/>
      <c r="V10" s="101"/>
      <c r="W10" s="101"/>
      <c r="X10" s="101"/>
    </row>
    <row r="11" spans="1:24" x14ac:dyDescent="0.25">
      <c r="A11" s="101"/>
      <c r="B11" s="122"/>
      <c r="C11" s="124"/>
      <c r="D11" s="124"/>
      <c r="E11" s="124"/>
      <c r="F11" s="124"/>
      <c r="G11" s="124"/>
      <c r="H11" s="124"/>
      <c r="I11" s="124"/>
      <c r="J11" s="124"/>
      <c r="K11" s="124"/>
      <c r="L11" s="124"/>
      <c r="M11" s="124"/>
      <c r="N11" s="124"/>
      <c r="O11" s="124"/>
      <c r="P11" s="124"/>
      <c r="Q11" s="124"/>
      <c r="R11" s="124"/>
      <c r="S11" s="124"/>
      <c r="T11" s="123"/>
      <c r="U11" s="101"/>
      <c r="V11" s="101"/>
      <c r="W11" s="101"/>
      <c r="X11" s="101"/>
    </row>
    <row r="12" spans="1:24" x14ac:dyDescent="0.25">
      <c r="A12" s="101"/>
      <c r="B12" s="122"/>
      <c r="C12" s="124"/>
      <c r="D12" s="124"/>
      <c r="E12" s="124"/>
      <c r="F12" s="124"/>
      <c r="G12" s="124"/>
      <c r="H12" s="124"/>
      <c r="I12" s="124"/>
      <c r="J12" s="124"/>
      <c r="K12" s="124"/>
      <c r="L12" s="124"/>
      <c r="M12" s="124"/>
      <c r="N12" s="124"/>
      <c r="O12" s="124"/>
      <c r="P12" s="124"/>
      <c r="Q12" s="124"/>
      <c r="R12" s="124"/>
      <c r="S12" s="124"/>
      <c r="T12" s="123"/>
      <c r="U12" s="101"/>
      <c r="V12" s="101"/>
      <c r="W12" s="101"/>
      <c r="X12" s="101"/>
    </row>
    <row r="13" spans="1:24" x14ac:dyDescent="0.25">
      <c r="A13" s="101"/>
      <c r="B13" s="122"/>
      <c r="C13" s="124"/>
      <c r="D13" s="124"/>
      <c r="E13" s="124"/>
      <c r="F13" s="124"/>
      <c r="G13" s="124"/>
      <c r="H13" s="124"/>
      <c r="I13" s="124"/>
      <c r="J13" s="124"/>
      <c r="K13" s="124"/>
      <c r="L13" s="124"/>
      <c r="M13" s="124"/>
      <c r="N13" s="124"/>
      <c r="O13" s="124"/>
      <c r="P13" s="124"/>
      <c r="Q13" s="124"/>
      <c r="R13" s="124"/>
      <c r="S13" s="124"/>
      <c r="T13" s="123"/>
      <c r="U13" s="101"/>
      <c r="V13" s="101"/>
      <c r="W13" s="101"/>
      <c r="X13" s="101"/>
    </row>
    <row r="14" spans="1:24" x14ac:dyDescent="0.25">
      <c r="A14" s="101"/>
      <c r="B14" s="122"/>
      <c r="C14" s="124"/>
      <c r="D14" s="124"/>
      <c r="E14" s="124"/>
      <c r="F14" s="124"/>
      <c r="G14" s="124"/>
      <c r="H14" s="124"/>
      <c r="I14" s="124"/>
      <c r="J14" s="124"/>
      <c r="K14" s="124"/>
      <c r="L14" s="124"/>
      <c r="M14" s="124"/>
      <c r="N14" s="124"/>
      <c r="O14" s="124"/>
      <c r="P14" s="124"/>
      <c r="Q14" s="124"/>
      <c r="R14" s="124"/>
      <c r="S14" s="124"/>
      <c r="T14" s="123"/>
      <c r="U14" s="101"/>
      <c r="V14" s="101"/>
      <c r="W14" s="101"/>
      <c r="X14" s="101"/>
    </row>
    <row r="15" spans="1:24" x14ac:dyDescent="0.25">
      <c r="A15" s="101"/>
      <c r="B15" s="122"/>
      <c r="C15" s="124"/>
      <c r="D15" s="124"/>
      <c r="E15" s="124"/>
      <c r="F15" s="124"/>
      <c r="G15" s="124"/>
      <c r="H15" s="124"/>
      <c r="I15" s="124"/>
      <c r="J15" s="124"/>
      <c r="K15" s="124"/>
      <c r="L15" s="124"/>
      <c r="M15" s="124"/>
      <c r="N15" s="124"/>
      <c r="O15" s="124"/>
      <c r="P15" s="124"/>
      <c r="Q15" s="124"/>
      <c r="R15" s="124"/>
      <c r="S15" s="124"/>
      <c r="T15" s="123"/>
      <c r="U15" s="101"/>
      <c r="V15" s="101"/>
      <c r="W15" s="101"/>
      <c r="X15" s="101"/>
    </row>
    <row r="16" spans="1:24" x14ac:dyDescent="0.25">
      <c r="A16" s="101"/>
      <c r="B16" s="122"/>
      <c r="C16" s="124"/>
      <c r="D16" s="124"/>
      <c r="E16" s="124"/>
      <c r="F16" s="124"/>
      <c r="G16" s="124"/>
      <c r="H16" s="124"/>
      <c r="I16" s="124"/>
      <c r="J16" s="124"/>
      <c r="K16" s="124"/>
      <c r="L16" s="124"/>
      <c r="M16" s="124"/>
      <c r="N16" s="124"/>
      <c r="O16" s="124"/>
      <c r="P16" s="124"/>
      <c r="Q16" s="124"/>
      <c r="R16" s="124"/>
      <c r="S16" s="124"/>
      <c r="T16" s="123"/>
      <c r="U16" s="101"/>
      <c r="V16" s="101"/>
      <c r="W16" s="101"/>
      <c r="X16" s="101"/>
    </row>
    <row r="17" spans="1:24" x14ac:dyDescent="0.25">
      <c r="A17" s="101"/>
      <c r="B17" s="122"/>
      <c r="C17" s="124"/>
      <c r="D17" s="124"/>
      <c r="E17" s="124"/>
      <c r="F17" s="124"/>
      <c r="G17" s="124"/>
      <c r="H17" s="124"/>
      <c r="I17" s="124"/>
      <c r="J17" s="124"/>
      <c r="K17" s="124"/>
      <c r="L17" s="124"/>
      <c r="M17" s="124"/>
      <c r="N17" s="124"/>
      <c r="O17" s="124"/>
      <c r="P17" s="124"/>
      <c r="Q17" s="124"/>
      <c r="R17" s="124"/>
      <c r="S17" s="124"/>
      <c r="T17" s="123"/>
      <c r="U17" s="101"/>
      <c r="V17" s="101"/>
      <c r="W17" s="101"/>
      <c r="X17" s="101"/>
    </row>
    <row r="18" spans="1:24" x14ac:dyDescent="0.25">
      <c r="A18" s="101"/>
      <c r="B18" s="122"/>
      <c r="C18" s="124"/>
      <c r="D18" s="124"/>
      <c r="E18" s="124"/>
      <c r="F18" s="124"/>
      <c r="G18" s="124"/>
      <c r="H18" s="124"/>
      <c r="I18" s="124"/>
      <c r="J18" s="124"/>
      <c r="K18" s="124"/>
      <c r="L18" s="124"/>
      <c r="M18" s="124"/>
      <c r="N18" s="124"/>
      <c r="O18" s="124"/>
      <c r="P18" s="124"/>
      <c r="Q18" s="124"/>
      <c r="R18" s="124"/>
      <c r="S18" s="124"/>
      <c r="T18" s="123"/>
      <c r="U18" s="101"/>
      <c r="V18" s="101"/>
      <c r="W18" s="101"/>
      <c r="X18" s="101"/>
    </row>
    <row r="19" spans="1:24" x14ac:dyDescent="0.25">
      <c r="A19" s="101"/>
      <c r="B19" s="122"/>
      <c r="C19" s="124"/>
      <c r="D19" s="124"/>
      <c r="E19" s="124"/>
      <c r="F19" s="124"/>
      <c r="G19" s="124"/>
      <c r="H19" s="124"/>
      <c r="I19" s="124"/>
      <c r="J19" s="124"/>
      <c r="K19" s="124"/>
      <c r="L19" s="124"/>
      <c r="M19" s="124"/>
      <c r="N19" s="124"/>
      <c r="O19" s="124"/>
      <c r="P19" s="124"/>
      <c r="Q19" s="124"/>
      <c r="R19" s="124"/>
      <c r="S19" s="124"/>
      <c r="T19" s="123"/>
      <c r="U19" s="101"/>
      <c r="V19" s="101"/>
      <c r="W19" s="101"/>
      <c r="X19" s="101"/>
    </row>
    <row r="20" spans="1:24" x14ac:dyDescent="0.25">
      <c r="A20" s="101"/>
      <c r="B20" s="122"/>
      <c r="C20" s="124"/>
      <c r="D20" s="124"/>
      <c r="E20" s="124"/>
      <c r="F20" s="124"/>
      <c r="G20" s="124"/>
      <c r="H20" s="124"/>
      <c r="I20" s="124"/>
      <c r="J20" s="124"/>
      <c r="K20" s="124"/>
      <c r="L20" s="124"/>
      <c r="M20" s="124"/>
      <c r="N20" s="124"/>
      <c r="O20" s="124"/>
      <c r="P20" s="124"/>
      <c r="Q20" s="124"/>
      <c r="R20" s="124"/>
      <c r="S20" s="124"/>
      <c r="T20" s="123"/>
      <c r="U20" s="101"/>
      <c r="V20" s="101"/>
      <c r="W20" s="101"/>
      <c r="X20" s="101"/>
    </row>
    <row r="21" spans="1:24" x14ac:dyDescent="0.25">
      <c r="A21" s="101"/>
      <c r="B21" s="122"/>
      <c r="C21" s="124"/>
      <c r="D21" s="124"/>
      <c r="E21" s="124"/>
      <c r="F21" s="124"/>
      <c r="G21" s="124"/>
      <c r="H21" s="124"/>
      <c r="I21" s="124"/>
      <c r="J21" s="124"/>
      <c r="K21" s="124"/>
      <c r="L21" s="124"/>
      <c r="M21" s="124"/>
      <c r="N21" s="124"/>
      <c r="O21" s="124"/>
      <c r="P21" s="124"/>
      <c r="Q21" s="124"/>
      <c r="R21" s="124"/>
      <c r="S21" s="124"/>
      <c r="T21" s="123"/>
      <c r="U21" s="101"/>
      <c r="V21" s="101"/>
      <c r="W21" s="101"/>
      <c r="X21" s="101"/>
    </row>
    <row r="22" spans="1:24" x14ac:dyDescent="0.25">
      <c r="A22" s="101"/>
      <c r="B22" s="122"/>
      <c r="C22" s="124"/>
      <c r="D22" s="124"/>
      <c r="E22" s="124"/>
      <c r="F22" s="124"/>
      <c r="G22" s="124"/>
      <c r="H22" s="124"/>
      <c r="I22" s="124"/>
      <c r="J22" s="124"/>
      <c r="K22" s="124"/>
      <c r="L22" s="124"/>
      <c r="M22" s="124"/>
      <c r="N22" s="124"/>
      <c r="O22" s="124"/>
      <c r="P22" s="124"/>
      <c r="Q22" s="124"/>
      <c r="R22" s="124"/>
      <c r="S22" s="124"/>
      <c r="T22" s="123"/>
      <c r="U22" s="101"/>
      <c r="V22" s="101"/>
      <c r="W22" s="101"/>
      <c r="X22" s="101"/>
    </row>
    <row r="23" spans="1:24" x14ac:dyDescent="0.25">
      <c r="A23" s="101"/>
      <c r="B23" s="122"/>
      <c r="C23" s="124"/>
      <c r="D23" s="124"/>
      <c r="E23" s="124"/>
      <c r="F23" s="124"/>
      <c r="G23" s="124"/>
      <c r="H23" s="124"/>
      <c r="I23" s="124"/>
      <c r="J23" s="124"/>
      <c r="K23" s="124"/>
      <c r="L23" s="124"/>
      <c r="M23" s="124"/>
      <c r="N23" s="124"/>
      <c r="O23" s="124"/>
      <c r="P23" s="124"/>
      <c r="Q23" s="124"/>
      <c r="R23" s="124"/>
      <c r="S23" s="124"/>
      <c r="T23" s="123"/>
      <c r="U23" s="101"/>
      <c r="V23" s="101"/>
      <c r="W23" s="101"/>
      <c r="X23" s="101"/>
    </row>
    <row r="24" spans="1:24" x14ac:dyDescent="0.25">
      <c r="A24" s="101"/>
      <c r="B24" s="122"/>
      <c r="C24" s="124"/>
      <c r="D24" s="124"/>
      <c r="E24" s="124"/>
      <c r="F24" s="124"/>
      <c r="G24" s="124"/>
      <c r="H24" s="124"/>
      <c r="I24" s="124"/>
      <c r="J24" s="124"/>
      <c r="K24" s="124"/>
      <c r="L24" s="124"/>
      <c r="M24" s="124"/>
      <c r="N24" s="124"/>
      <c r="O24" s="124"/>
      <c r="P24" s="124"/>
      <c r="Q24" s="124"/>
      <c r="R24" s="124"/>
      <c r="S24" s="124"/>
      <c r="T24" s="123"/>
      <c r="U24" s="101"/>
      <c r="V24" s="101"/>
      <c r="W24" s="101"/>
      <c r="X24" s="101"/>
    </row>
    <row r="25" spans="1:24" x14ac:dyDescent="0.25">
      <c r="A25" s="101"/>
      <c r="B25" s="122"/>
      <c r="C25" s="124"/>
      <c r="D25" s="124"/>
      <c r="E25" s="124"/>
      <c r="F25" s="124"/>
      <c r="G25" s="124"/>
      <c r="H25" s="124"/>
      <c r="I25" s="124"/>
      <c r="J25" s="124"/>
      <c r="K25" s="124"/>
      <c r="L25" s="124"/>
      <c r="M25" s="124"/>
      <c r="N25" s="124"/>
      <c r="O25" s="124"/>
      <c r="P25" s="124"/>
      <c r="Q25" s="124"/>
      <c r="R25" s="124"/>
      <c r="S25" s="124"/>
      <c r="T25" s="123"/>
      <c r="U25" s="101"/>
      <c r="V25" s="101"/>
      <c r="W25" s="101"/>
      <c r="X25" s="101"/>
    </row>
    <row r="26" spans="1:24" x14ac:dyDescent="0.25">
      <c r="A26" s="101"/>
      <c r="B26" s="122"/>
      <c r="C26" s="124"/>
      <c r="D26" s="124"/>
      <c r="E26" s="124"/>
      <c r="F26" s="124"/>
      <c r="G26" s="124"/>
      <c r="H26" s="124"/>
      <c r="I26" s="124"/>
      <c r="J26" s="124"/>
      <c r="K26" s="124"/>
      <c r="L26" s="124"/>
      <c r="M26" s="124"/>
      <c r="N26" s="124"/>
      <c r="O26" s="124"/>
      <c r="P26" s="124"/>
      <c r="Q26" s="124"/>
      <c r="R26" s="124"/>
      <c r="S26" s="124"/>
      <c r="T26" s="123"/>
      <c r="U26" s="101"/>
      <c r="V26" s="101"/>
      <c r="W26" s="101"/>
      <c r="X26" s="101"/>
    </row>
    <row r="27" spans="1:24" x14ac:dyDescent="0.25">
      <c r="A27" s="101"/>
      <c r="B27" s="122"/>
      <c r="C27" s="124"/>
      <c r="D27" s="124"/>
      <c r="E27" s="124"/>
      <c r="F27" s="124"/>
      <c r="G27" s="124"/>
      <c r="H27" s="124"/>
      <c r="I27" s="124"/>
      <c r="J27" s="124"/>
      <c r="K27" s="124"/>
      <c r="L27" s="124"/>
      <c r="M27" s="124"/>
      <c r="N27" s="124"/>
      <c r="O27" s="124"/>
      <c r="P27" s="124"/>
      <c r="Q27" s="124"/>
      <c r="R27" s="124"/>
      <c r="S27" s="124"/>
      <c r="T27" s="123"/>
      <c r="U27" s="101"/>
      <c r="V27" s="101"/>
      <c r="W27" s="101"/>
      <c r="X27" s="101"/>
    </row>
    <row r="28" spans="1:24" x14ac:dyDescent="0.25">
      <c r="A28" s="101"/>
      <c r="B28" s="122"/>
      <c r="C28" s="124"/>
      <c r="D28" s="124"/>
      <c r="E28" s="124"/>
      <c r="F28" s="124"/>
      <c r="G28" s="124"/>
      <c r="H28" s="124"/>
      <c r="I28" s="124"/>
      <c r="J28" s="124"/>
      <c r="K28" s="124"/>
      <c r="L28" s="124"/>
      <c r="M28" s="124"/>
      <c r="N28" s="124"/>
      <c r="O28" s="124"/>
      <c r="P28" s="124"/>
      <c r="Q28" s="124"/>
      <c r="R28" s="124"/>
      <c r="S28" s="124"/>
      <c r="T28" s="123"/>
      <c r="U28" s="101"/>
      <c r="V28" s="101"/>
      <c r="W28" s="101"/>
      <c r="X28" s="101"/>
    </row>
    <row r="29" spans="1:24" x14ac:dyDescent="0.25">
      <c r="A29" s="101"/>
      <c r="B29" s="122"/>
      <c r="C29" s="124"/>
      <c r="D29" s="124"/>
      <c r="E29" s="124"/>
      <c r="F29" s="124"/>
      <c r="G29" s="124"/>
      <c r="H29" s="124"/>
      <c r="I29" s="124"/>
      <c r="J29" s="124"/>
      <c r="K29" s="124"/>
      <c r="L29" s="124"/>
      <c r="M29" s="124"/>
      <c r="N29" s="124"/>
      <c r="O29" s="124"/>
      <c r="P29" s="124"/>
      <c r="Q29" s="124"/>
      <c r="R29" s="124"/>
      <c r="S29" s="124"/>
      <c r="T29" s="123"/>
      <c r="U29" s="101"/>
      <c r="V29" s="101"/>
      <c r="W29" s="101"/>
      <c r="X29" s="101"/>
    </row>
    <row r="30" spans="1:24" x14ac:dyDescent="0.25">
      <c r="A30" s="101"/>
      <c r="B30" s="122"/>
      <c r="C30" s="124"/>
      <c r="D30" s="124"/>
      <c r="E30" s="124"/>
      <c r="F30" s="124"/>
      <c r="G30" s="124"/>
      <c r="H30" s="124"/>
      <c r="I30" s="124"/>
      <c r="J30" s="124"/>
      <c r="K30" s="124"/>
      <c r="L30" s="124"/>
      <c r="M30" s="124"/>
      <c r="N30" s="124"/>
      <c r="O30" s="101"/>
      <c r="P30" s="124"/>
      <c r="Q30" s="124"/>
      <c r="R30" s="124"/>
      <c r="S30" s="124"/>
      <c r="T30" s="123"/>
      <c r="U30" s="101"/>
      <c r="V30" s="101"/>
      <c r="W30" s="101"/>
      <c r="X30" s="101"/>
    </row>
    <row r="31" spans="1:24" x14ac:dyDescent="0.25">
      <c r="A31" s="101"/>
      <c r="B31" s="122"/>
      <c r="C31" s="124"/>
      <c r="D31" s="124"/>
      <c r="E31" s="124"/>
      <c r="F31" s="124"/>
      <c r="G31" s="124"/>
      <c r="H31" s="124"/>
      <c r="I31" s="124"/>
      <c r="J31" s="124"/>
      <c r="K31" s="124"/>
      <c r="L31" s="124"/>
      <c r="M31" s="124"/>
      <c r="N31" s="124"/>
      <c r="O31" s="101"/>
      <c r="P31" s="124"/>
      <c r="Q31" s="124"/>
      <c r="R31" s="124"/>
      <c r="S31" s="124"/>
      <c r="T31" s="123"/>
      <c r="U31" s="101"/>
      <c r="V31" s="101"/>
      <c r="W31" s="101"/>
      <c r="X31" s="101"/>
    </row>
    <row r="32" spans="1:24" x14ac:dyDescent="0.25">
      <c r="A32" s="101"/>
      <c r="B32" s="122"/>
      <c r="C32" s="124"/>
      <c r="D32" s="124"/>
      <c r="E32" s="124"/>
      <c r="F32" s="124"/>
      <c r="G32" s="124"/>
      <c r="H32" s="124"/>
      <c r="I32" s="124"/>
      <c r="J32" s="124"/>
      <c r="K32" s="124"/>
      <c r="L32" s="124"/>
      <c r="M32" s="124"/>
      <c r="N32" s="124"/>
      <c r="O32" s="101"/>
      <c r="P32" s="124"/>
      <c r="Q32" s="124"/>
      <c r="R32" s="124"/>
      <c r="S32" s="124"/>
      <c r="T32" s="123"/>
      <c r="U32" s="101"/>
      <c r="V32" s="101"/>
      <c r="W32" s="101"/>
      <c r="X32" s="101"/>
    </row>
    <row r="33" spans="1:24" x14ac:dyDescent="0.25">
      <c r="A33" s="101"/>
      <c r="B33" s="122"/>
      <c r="C33" s="124"/>
      <c r="D33" s="124"/>
      <c r="E33" s="124"/>
      <c r="F33" s="124"/>
      <c r="G33" s="124"/>
      <c r="H33" s="124"/>
      <c r="I33" s="124"/>
      <c r="J33" s="124"/>
      <c r="K33" s="124"/>
      <c r="L33" s="124"/>
      <c r="M33" s="124"/>
      <c r="N33" s="124"/>
      <c r="O33" s="101"/>
      <c r="P33" s="124"/>
      <c r="Q33" s="101"/>
      <c r="R33" s="101"/>
      <c r="S33" s="101"/>
      <c r="T33" s="123"/>
      <c r="U33" s="101"/>
      <c r="V33" s="125"/>
      <c r="W33" s="126" t="s">
        <v>452</v>
      </c>
      <c r="X33" s="127"/>
    </row>
    <row r="34" spans="1:24" x14ac:dyDescent="0.25">
      <c r="A34" s="101"/>
      <c r="B34" s="122"/>
      <c r="C34" s="124"/>
      <c r="D34" s="124"/>
      <c r="E34" s="124"/>
      <c r="F34" s="124"/>
      <c r="G34" s="124"/>
      <c r="H34" s="124"/>
      <c r="I34" s="124"/>
      <c r="J34" s="124"/>
      <c r="K34" s="124"/>
      <c r="L34" s="124"/>
      <c r="M34" s="124"/>
      <c r="N34" s="124"/>
      <c r="O34" s="101"/>
      <c r="P34" s="124"/>
      <c r="Q34" s="101"/>
      <c r="R34" s="101"/>
      <c r="S34" s="101"/>
      <c r="T34" s="123"/>
      <c r="U34" s="101"/>
      <c r="V34" s="128"/>
      <c r="W34" s="129"/>
      <c r="X34" s="130"/>
    </row>
    <row r="35" spans="1:24" x14ac:dyDescent="0.25">
      <c r="A35" s="101"/>
      <c r="B35" s="122"/>
      <c r="C35" s="124"/>
      <c r="D35" s="124"/>
      <c r="E35" s="124"/>
      <c r="F35" s="124"/>
      <c r="G35" s="124"/>
      <c r="H35" s="124"/>
      <c r="I35" s="124"/>
      <c r="J35" s="124"/>
      <c r="K35" s="124"/>
      <c r="L35" s="124"/>
      <c r="M35" s="124"/>
      <c r="N35" s="124"/>
      <c r="O35" s="101"/>
      <c r="P35" s="124"/>
      <c r="Q35" s="101"/>
      <c r="R35" s="101"/>
      <c r="S35" s="101"/>
      <c r="T35" s="123"/>
      <c r="U35" s="101"/>
      <c r="V35" s="128"/>
      <c r="W35" s="129"/>
      <c r="X35" s="130"/>
    </row>
    <row r="36" spans="1:24" x14ac:dyDescent="0.25">
      <c r="A36" s="101"/>
      <c r="B36" s="122"/>
      <c r="C36" s="124"/>
      <c r="D36" s="124"/>
      <c r="E36" s="124"/>
      <c r="F36" s="124"/>
      <c r="G36" s="124"/>
      <c r="H36" s="124"/>
      <c r="I36" s="124"/>
      <c r="J36" s="124"/>
      <c r="K36" s="124"/>
      <c r="L36" s="124"/>
      <c r="M36" s="124"/>
      <c r="N36" s="124"/>
      <c r="O36" s="101"/>
      <c r="P36" s="124"/>
      <c r="Q36" s="101"/>
      <c r="R36" s="101"/>
      <c r="S36" s="101"/>
      <c r="T36" s="123"/>
      <c r="U36" s="101"/>
      <c r="V36" s="128"/>
      <c r="W36" s="129"/>
      <c r="X36" s="130"/>
    </row>
    <row r="37" spans="1:24" x14ac:dyDescent="0.25">
      <c r="A37" s="101"/>
      <c r="B37" s="122"/>
      <c r="C37" s="124"/>
      <c r="D37" s="124"/>
      <c r="E37" s="124"/>
      <c r="F37" s="124"/>
      <c r="G37" s="124"/>
      <c r="H37" s="124"/>
      <c r="I37" s="124"/>
      <c r="J37" s="124"/>
      <c r="K37" s="124"/>
      <c r="L37" s="124"/>
      <c r="M37" s="124"/>
      <c r="N37" s="124"/>
      <c r="O37" s="101"/>
      <c r="P37" s="124"/>
      <c r="Q37" s="101"/>
      <c r="R37" s="101"/>
      <c r="S37" s="101"/>
      <c r="T37" s="123"/>
      <c r="U37" s="101"/>
      <c r="V37" s="128"/>
      <c r="W37" s="129"/>
      <c r="X37" s="130"/>
    </row>
    <row r="38" spans="1:24" x14ac:dyDescent="0.25">
      <c r="A38" s="101"/>
      <c r="B38" s="122"/>
      <c r="C38" s="124"/>
      <c r="D38" s="124"/>
      <c r="E38" s="124"/>
      <c r="F38" s="124"/>
      <c r="G38" s="124"/>
      <c r="H38" s="124"/>
      <c r="I38" s="124"/>
      <c r="J38" s="124"/>
      <c r="K38" s="124"/>
      <c r="L38" s="124"/>
      <c r="M38" s="124"/>
      <c r="N38" s="124"/>
      <c r="O38" s="101"/>
      <c r="P38" s="124"/>
      <c r="Q38" s="101"/>
      <c r="R38" s="101"/>
      <c r="S38" s="101"/>
      <c r="T38" s="123"/>
      <c r="U38" s="101"/>
      <c r="V38" s="128"/>
      <c r="W38" s="131" t="s">
        <v>455</v>
      </c>
      <c r="X38" s="130"/>
    </row>
    <row r="39" spans="1:24" x14ac:dyDescent="0.25">
      <c r="A39" s="101"/>
      <c r="B39" s="122"/>
      <c r="C39" s="124"/>
      <c r="D39" s="124"/>
      <c r="E39" s="124"/>
      <c r="F39" s="124"/>
      <c r="G39" s="124"/>
      <c r="H39" s="124"/>
      <c r="I39" s="124"/>
      <c r="J39" s="124"/>
      <c r="K39" s="124"/>
      <c r="L39" s="124"/>
      <c r="M39" s="124"/>
      <c r="N39" s="124"/>
      <c r="O39" s="101"/>
      <c r="P39" s="124"/>
      <c r="Q39" s="101"/>
      <c r="R39" s="101"/>
      <c r="S39" s="101"/>
      <c r="T39" s="123"/>
      <c r="U39" s="101"/>
      <c r="V39" s="128"/>
      <c r="W39" s="132"/>
      <c r="X39" s="130"/>
    </row>
    <row r="40" spans="1:24" x14ac:dyDescent="0.25">
      <c r="A40" s="101"/>
      <c r="B40" s="122"/>
      <c r="C40" s="124"/>
      <c r="D40" s="124"/>
      <c r="E40" s="124"/>
      <c r="F40" s="124"/>
      <c r="G40" s="124"/>
      <c r="H40" s="124"/>
      <c r="I40" s="124"/>
      <c r="J40" s="124"/>
      <c r="K40" s="124"/>
      <c r="L40" s="124"/>
      <c r="M40" s="124"/>
      <c r="N40" s="124"/>
      <c r="O40" s="101"/>
      <c r="P40" s="124"/>
      <c r="Q40" s="101"/>
      <c r="R40" s="101"/>
      <c r="S40" s="101"/>
      <c r="T40" s="123"/>
      <c r="U40" s="101"/>
      <c r="V40" s="128"/>
      <c r="W40" s="132"/>
      <c r="X40" s="130"/>
    </row>
    <row r="41" spans="1:24" x14ac:dyDescent="0.25">
      <c r="A41" s="101"/>
      <c r="B41" s="122"/>
      <c r="C41" s="124"/>
      <c r="D41" s="124"/>
      <c r="E41" s="124"/>
      <c r="F41" s="124"/>
      <c r="G41" s="124"/>
      <c r="H41" s="124"/>
      <c r="I41" s="124"/>
      <c r="J41" s="124"/>
      <c r="K41" s="124"/>
      <c r="L41" s="124"/>
      <c r="M41" s="124"/>
      <c r="N41" s="124"/>
      <c r="O41" s="101"/>
      <c r="P41" s="124"/>
      <c r="Q41" s="101"/>
      <c r="R41" s="101"/>
      <c r="S41" s="101"/>
      <c r="T41" s="123"/>
      <c r="U41" s="101"/>
      <c r="V41" s="128"/>
      <c r="W41" s="132"/>
      <c r="X41" s="130"/>
    </row>
    <row r="42" spans="1:24" x14ac:dyDescent="0.25">
      <c r="A42" s="101"/>
      <c r="B42" s="122"/>
      <c r="C42" s="124"/>
      <c r="D42" s="124"/>
      <c r="E42" s="124"/>
      <c r="F42" s="124"/>
      <c r="G42" s="124"/>
      <c r="H42" s="124"/>
      <c r="I42" s="124"/>
      <c r="J42" s="124"/>
      <c r="K42" s="124"/>
      <c r="L42" s="124"/>
      <c r="M42" s="124"/>
      <c r="N42" s="124"/>
      <c r="O42" s="101"/>
      <c r="P42" s="124"/>
      <c r="Q42" s="101"/>
      <c r="R42" s="101"/>
      <c r="S42" s="101"/>
      <c r="T42" s="123"/>
      <c r="U42" s="101"/>
      <c r="V42" s="128"/>
      <c r="W42" s="129"/>
      <c r="X42" s="130"/>
    </row>
    <row r="43" spans="1:24" x14ac:dyDescent="0.25">
      <c r="A43" s="101"/>
      <c r="B43" s="122"/>
      <c r="C43" s="124"/>
      <c r="D43" s="124"/>
      <c r="E43" s="124"/>
      <c r="F43" s="124"/>
      <c r="G43" s="124"/>
      <c r="H43" s="124"/>
      <c r="I43" s="124"/>
      <c r="J43" s="124"/>
      <c r="K43" s="124"/>
      <c r="L43" s="124"/>
      <c r="M43" s="124"/>
      <c r="N43" s="124"/>
      <c r="O43" s="101"/>
      <c r="P43" s="124"/>
      <c r="Q43" s="101"/>
      <c r="R43" s="101"/>
      <c r="S43" s="101"/>
      <c r="T43" s="123"/>
      <c r="U43" s="101"/>
      <c r="V43" s="128"/>
      <c r="W43" s="131" t="s">
        <v>454</v>
      </c>
      <c r="X43" s="130"/>
    </row>
    <row r="44" spans="1:24" x14ac:dyDescent="0.25">
      <c r="A44" s="101"/>
      <c r="B44" s="122"/>
      <c r="C44" s="124"/>
      <c r="D44" s="124"/>
      <c r="E44" s="124"/>
      <c r="F44" s="124"/>
      <c r="G44" s="124"/>
      <c r="H44" s="124"/>
      <c r="I44" s="124"/>
      <c r="J44" s="124"/>
      <c r="K44" s="124"/>
      <c r="L44" s="124"/>
      <c r="M44" s="124"/>
      <c r="N44" s="124"/>
      <c r="O44" s="101"/>
      <c r="P44" s="124"/>
      <c r="Q44" s="101"/>
      <c r="R44" s="101"/>
      <c r="S44" s="101"/>
      <c r="T44" s="123"/>
      <c r="U44" s="101"/>
      <c r="V44" s="128"/>
      <c r="W44" s="133" t="s">
        <v>453</v>
      </c>
      <c r="X44" s="130"/>
    </row>
    <row r="45" spans="1:24" x14ac:dyDescent="0.25">
      <c r="A45" s="101"/>
      <c r="B45" s="122"/>
      <c r="C45" s="124"/>
      <c r="D45" s="124"/>
      <c r="E45" s="124"/>
      <c r="F45" s="124"/>
      <c r="G45" s="124"/>
      <c r="H45" s="124"/>
      <c r="I45" s="124"/>
      <c r="J45" s="124"/>
      <c r="K45" s="124"/>
      <c r="L45" s="124"/>
      <c r="M45" s="124"/>
      <c r="N45" s="124"/>
      <c r="O45" s="101"/>
      <c r="P45" s="124"/>
      <c r="Q45" s="101"/>
      <c r="R45" s="101"/>
      <c r="S45" s="101"/>
      <c r="T45" s="123"/>
      <c r="U45" s="101"/>
      <c r="V45" s="128"/>
      <c r="W45" s="129"/>
      <c r="X45" s="130"/>
    </row>
    <row r="46" spans="1:24" x14ac:dyDescent="0.25">
      <c r="A46" s="101"/>
      <c r="B46" s="122"/>
      <c r="C46" s="124"/>
      <c r="D46" s="124"/>
      <c r="E46" s="124"/>
      <c r="F46" s="124"/>
      <c r="G46" s="124"/>
      <c r="H46" s="124"/>
      <c r="I46" s="124"/>
      <c r="J46" s="124"/>
      <c r="K46" s="124"/>
      <c r="L46" s="124"/>
      <c r="M46" s="124"/>
      <c r="N46" s="124"/>
      <c r="O46" s="101"/>
      <c r="P46" s="124"/>
      <c r="Q46" s="101"/>
      <c r="R46" s="101"/>
      <c r="S46" s="101"/>
      <c r="T46" s="123"/>
      <c r="U46" s="101"/>
      <c r="V46" s="128"/>
      <c r="W46" s="124"/>
      <c r="X46" s="130"/>
    </row>
    <row r="47" spans="1:24" x14ac:dyDescent="0.25">
      <c r="A47" s="101"/>
      <c r="B47" s="122"/>
      <c r="C47" s="124"/>
      <c r="D47" s="124"/>
      <c r="E47" s="124"/>
      <c r="F47" s="124"/>
      <c r="G47" s="124"/>
      <c r="H47" s="124"/>
      <c r="I47" s="124"/>
      <c r="J47" s="124"/>
      <c r="K47" s="124"/>
      <c r="L47" s="124"/>
      <c r="M47" s="124"/>
      <c r="N47" s="124"/>
      <c r="O47" s="101"/>
      <c r="P47" s="124"/>
      <c r="Q47" s="101"/>
      <c r="R47" s="101"/>
      <c r="S47" s="101"/>
      <c r="T47" s="123"/>
      <c r="U47" s="101"/>
      <c r="V47" s="128"/>
      <c r="W47" s="124"/>
      <c r="X47" s="130"/>
    </row>
    <row r="48" spans="1:24" x14ac:dyDescent="0.25">
      <c r="A48" s="101"/>
      <c r="B48" s="122"/>
      <c r="C48" s="124"/>
      <c r="D48" s="124"/>
      <c r="E48" s="124"/>
      <c r="F48" s="124"/>
      <c r="G48" s="124"/>
      <c r="H48" s="124"/>
      <c r="I48" s="124"/>
      <c r="J48" s="124"/>
      <c r="K48" s="124"/>
      <c r="L48" s="124"/>
      <c r="M48" s="124"/>
      <c r="N48" s="124"/>
      <c r="O48" s="124"/>
      <c r="P48" s="124"/>
      <c r="Q48" s="101"/>
      <c r="R48" s="101"/>
      <c r="S48" s="101"/>
      <c r="T48" s="123"/>
      <c r="U48" s="101"/>
      <c r="V48" s="134"/>
      <c r="W48" s="135"/>
      <c r="X48" s="136"/>
    </row>
    <row r="49" spans="1:24" x14ac:dyDescent="0.25">
      <c r="A49" s="101"/>
      <c r="B49" s="122"/>
      <c r="C49" s="124"/>
      <c r="D49" s="124"/>
      <c r="E49" s="124"/>
      <c r="F49" s="124"/>
      <c r="G49" s="124"/>
      <c r="H49" s="124"/>
      <c r="I49" s="124"/>
      <c r="J49" s="124"/>
      <c r="K49" s="124"/>
      <c r="L49" s="124"/>
      <c r="M49" s="124"/>
      <c r="N49" s="124"/>
      <c r="O49" s="124"/>
      <c r="P49" s="124"/>
      <c r="Q49" s="124"/>
      <c r="R49" s="101"/>
      <c r="S49" s="101"/>
      <c r="T49" s="123"/>
      <c r="U49" s="101"/>
      <c r="V49" s="101"/>
      <c r="W49" s="101"/>
      <c r="X49" s="101"/>
    </row>
    <row r="50" spans="1:24" ht="5.25" customHeight="1" thickBot="1" x14ac:dyDescent="0.3">
      <c r="A50" s="101"/>
      <c r="B50" s="137"/>
      <c r="C50" s="138"/>
      <c r="D50" s="138"/>
      <c r="E50" s="138"/>
      <c r="F50" s="138"/>
      <c r="G50" s="138"/>
      <c r="H50" s="138"/>
      <c r="I50" s="138"/>
      <c r="J50" s="138"/>
      <c r="K50" s="138"/>
      <c r="L50" s="138"/>
      <c r="M50" s="138"/>
      <c r="N50" s="138"/>
      <c r="O50" s="138"/>
      <c r="P50" s="138"/>
      <c r="Q50" s="138"/>
      <c r="R50" s="138"/>
      <c r="S50" s="138"/>
      <c r="T50" s="139"/>
      <c r="U50" s="101"/>
      <c r="V50" s="101"/>
      <c r="W50" s="101"/>
      <c r="X50" s="101"/>
    </row>
    <row r="51" spans="1:24" x14ac:dyDescent="0.25">
      <c r="A51" s="101"/>
      <c r="B51" s="101"/>
      <c r="C51" s="101"/>
      <c r="D51" s="101"/>
      <c r="E51" s="101"/>
      <c r="F51" s="101"/>
      <c r="G51" s="101"/>
      <c r="H51" s="101"/>
      <c r="I51" s="101"/>
      <c r="J51" s="101"/>
      <c r="K51" s="101"/>
      <c r="L51" s="101"/>
      <c r="M51" s="101"/>
      <c r="N51" s="101"/>
      <c r="O51" s="101"/>
      <c r="P51" s="101"/>
      <c r="Q51" s="101"/>
      <c r="R51" s="101"/>
      <c r="S51" s="101"/>
      <c r="T51" s="101"/>
      <c r="U51" s="101"/>
      <c r="V51" s="101"/>
      <c r="W51" s="101"/>
      <c r="X51" s="101"/>
    </row>
  </sheetData>
  <mergeCells count="1">
    <mergeCell ref="C3:S3"/>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tabColor rgb="FF660033"/>
  </sheetPr>
  <dimension ref="B1:T50"/>
  <sheetViews>
    <sheetView zoomScale="80" zoomScaleNormal="80" workbookViewId="0">
      <pane xSplit="2" ySplit="3" topLeftCell="C12" activePane="bottomRight" state="frozen"/>
      <selection pane="topRight" activeCell="C1" sqref="C1"/>
      <selection pane="bottomLeft" activeCell="A4" sqref="A4"/>
      <selection pane="bottomRight" activeCell="P52" sqref="P52"/>
    </sheetView>
  </sheetViews>
  <sheetFormatPr baseColWidth="10" defaultColWidth="11.42578125" defaultRowHeight="15" x14ac:dyDescent="0.25"/>
  <cols>
    <col min="1" max="2" width="2.28515625" style="1" customWidth="1"/>
    <col min="3" max="19" width="13.28515625" style="1" customWidth="1"/>
    <col min="20" max="20" width="2.28515625" style="1" customWidth="1"/>
    <col min="21" max="16384" width="11.42578125" style="1"/>
  </cols>
  <sheetData>
    <row r="1" spans="2:20" ht="7.5" customHeight="1" thickBot="1" x14ac:dyDescent="0.3"/>
    <row r="2" spans="2:20" ht="6.75" customHeight="1" x14ac:dyDescent="0.25">
      <c r="B2" s="5"/>
      <c r="C2" s="6"/>
      <c r="D2" s="6"/>
      <c r="E2" s="6"/>
      <c r="F2" s="6"/>
      <c r="G2" s="6"/>
      <c r="H2" s="6"/>
      <c r="I2" s="6"/>
      <c r="J2" s="6"/>
      <c r="K2" s="6"/>
      <c r="L2" s="6"/>
      <c r="M2" s="6"/>
      <c r="N2" s="6"/>
      <c r="O2" s="6"/>
      <c r="P2" s="6"/>
      <c r="Q2" s="6"/>
      <c r="R2" s="6"/>
      <c r="S2" s="6"/>
      <c r="T2" s="7"/>
    </row>
    <row r="3" spans="2:20" ht="26.25" x14ac:dyDescent="0.4">
      <c r="B3" s="8"/>
      <c r="C3" s="278" t="s">
        <v>458</v>
      </c>
      <c r="D3" s="278"/>
      <c r="E3" s="278"/>
      <c r="F3" s="278"/>
      <c r="G3" s="278"/>
      <c r="H3" s="278"/>
      <c r="I3" s="278"/>
      <c r="J3" s="278"/>
      <c r="K3" s="278"/>
      <c r="L3" s="278"/>
      <c r="M3" s="278"/>
      <c r="N3" s="278"/>
      <c r="O3" s="278"/>
      <c r="P3" s="278"/>
      <c r="Q3" s="278"/>
      <c r="R3" s="278"/>
      <c r="S3" s="278"/>
      <c r="T3" s="10"/>
    </row>
    <row r="4" spans="2:20" x14ac:dyDescent="0.25">
      <c r="B4" s="8"/>
      <c r="C4" s="9"/>
      <c r="D4" s="9"/>
      <c r="E4" s="9"/>
      <c r="F4" s="9"/>
      <c r="G4" s="9"/>
      <c r="H4" s="9"/>
      <c r="I4" s="9"/>
      <c r="J4" s="9"/>
      <c r="K4" s="9"/>
      <c r="L4" s="9"/>
      <c r="M4" s="9"/>
      <c r="N4" s="9"/>
      <c r="O4" s="9"/>
      <c r="P4" s="9"/>
      <c r="Q4" s="9"/>
      <c r="R4" s="9"/>
      <c r="S4" s="9"/>
      <c r="T4" s="10"/>
    </row>
    <row r="5" spans="2:20" x14ac:dyDescent="0.25">
      <c r="B5" s="8"/>
      <c r="C5" s="9"/>
      <c r="D5" s="9"/>
      <c r="E5" s="9"/>
      <c r="F5" s="9"/>
      <c r="G5" s="9"/>
      <c r="H5" s="9"/>
      <c r="I5" s="9"/>
      <c r="J5" s="9"/>
      <c r="K5" s="9"/>
      <c r="L5" s="9"/>
      <c r="M5" s="9"/>
      <c r="N5" s="9"/>
      <c r="O5" s="9"/>
      <c r="P5" s="9"/>
      <c r="Q5" s="9"/>
      <c r="R5" s="9"/>
      <c r="S5" s="9"/>
      <c r="T5" s="10"/>
    </row>
    <row r="6" spans="2:20" x14ac:dyDescent="0.25">
      <c r="B6" s="8"/>
      <c r="C6" s="9"/>
      <c r="D6" s="9"/>
      <c r="E6" s="9"/>
      <c r="F6" s="9"/>
      <c r="G6" s="9"/>
      <c r="H6" s="9"/>
      <c r="I6" s="9"/>
      <c r="J6" s="9"/>
      <c r="K6" s="9"/>
      <c r="L6" s="9"/>
      <c r="M6" s="9"/>
      <c r="N6" s="9"/>
      <c r="O6" s="9"/>
      <c r="P6" s="9"/>
      <c r="Q6" s="9"/>
      <c r="R6" s="9"/>
      <c r="S6" s="9"/>
      <c r="T6" s="10"/>
    </row>
    <row r="7" spans="2:20" x14ac:dyDescent="0.25">
      <c r="B7" s="8"/>
      <c r="C7" s="9"/>
      <c r="D7" s="9"/>
      <c r="E7" s="9"/>
      <c r="F7" s="9"/>
      <c r="G7" s="9"/>
      <c r="H7" s="9"/>
      <c r="I7" s="9"/>
      <c r="J7" s="9"/>
      <c r="K7" s="9"/>
      <c r="L7" s="9"/>
      <c r="M7" s="9"/>
      <c r="N7" s="9"/>
      <c r="O7" s="9"/>
      <c r="P7" s="9"/>
      <c r="Q7" s="9"/>
      <c r="R7" s="9"/>
      <c r="S7" s="9"/>
      <c r="T7" s="10"/>
    </row>
    <row r="8" spans="2:20" x14ac:dyDescent="0.25">
      <c r="B8" s="8"/>
      <c r="C8" s="9"/>
      <c r="D8" s="9"/>
      <c r="E8" s="9"/>
      <c r="F8" s="9"/>
      <c r="G8" s="9"/>
      <c r="H8" s="9"/>
      <c r="I8" s="9"/>
      <c r="J8" s="9"/>
      <c r="K8" s="9"/>
      <c r="L8" s="9"/>
      <c r="M8" s="9"/>
      <c r="N8" s="9"/>
      <c r="O8" s="9"/>
      <c r="P8" s="9"/>
      <c r="Q8" s="9"/>
      <c r="R8" s="9"/>
      <c r="S8" s="9"/>
      <c r="T8" s="10"/>
    </row>
    <row r="9" spans="2:20" x14ac:dyDescent="0.25">
      <c r="B9" s="8"/>
      <c r="C9" s="9"/>
      <c r="D9" s="9"/>
      <c r="E9" s="9"/>
      <c r="F9" s="9"/>
      <c r="G9" s="9"/>
      <c r="H9" s="9"/>
      <c r="I9" s="9"/>
      <c r="J9" s="9"/>
      <c r="K9" s="9"/>
      <c r="L9" s="9"/>
      <c r="M9" s="9"/>
      <c r="N9" s="9"/>
      <c r="O9" s="9"/>
      <c r="P9" s="9"/>
      <c r="Q9" s="9"/>
      <c r="R9" s="9"/>
      <c r="S9" s="9"/>
      <c r="T9" s="10"/>
    </row>
    <row r="10" spans="2:20" x14ac:dyDescent="0.25">
      <c r="B10" s="8"/>
      <c r="C10" s="9"/>
      <c r="D10" s="9"/>
      <c r="E10" s="9"/>
      <c r="F10" s="9"/>
      <c r="G10" s="9"/>
      <c r="H10" s="9"/>
      <c r="I10" s="9"/>
      <c r="J10" s="9"/>
      <c r="K10" s="9"/>
      <c r="L10" s="9"/>
      <c r="M10" s="9"/>
      <c r="N10" s="9"/>
      <c r="O10" s="9"/>
      <c r="P10" s="9"/>
      <c r="Q10" s="9"/>
      <c r="R10" s="9"/>
      <c r="S10" s="9"/>
      <c r="T10" s="10"/>
    </row>
    <row r="11" spans="2:20" x14ac:dyDescent="0.25">
      <c r="B11" s="8"/>
      <c r="C11" s="9"/>
      <c r="D11" s="9"/>
      <c r="E11" s="9"/>
      <c r="F11" s="9"/>
      <c r="G11" s="9"/>
      <c r="H11" s="9"/>
      <c r="I11" s="9"/>
      <c r="J11" s="9"/>
      <c r="K11" s="9"/>
      <c r="L11" s="9"/>
      <c r="M11" s="9"/>
      <c r="N11" s="9"/>
      <c r="O11" s="9"/>
      <c r="P11" s="9"/>
      <c r="Q11" s="9"/>
      <c r="R11" s="9"/>
      <c r="S11" s="9"/>
      <c r="T11" s="10"/>
    </row>
    <row r="12" spans="2:20" x14ac:dyDescent="0.25">
      <c r="B12" s="8"/>
      <c r="C12" s="9"/>
      <c r="D12" s="9"/>
      <c r="E12" s="9"/>
      <c r="F12" s="9"/>
      <c r="G12" s="9"/>
      <c r="H12" s="9"/>
      <c r="I12" s="9"/>
      <c r="J12" s="9"/>
      <c r="K12" s="9"/>
      <c r="L12" s="9"/>
      <c r="M12" s="9"/>
      <c r="N12" s="9"/>
      <c r="O12" s="9"/>
      <c r="P12" s="9"/>
      <c r="Q12" s="9"/>
      <c r="R12" s="9"/>
      <c r="S12" s="9"/>
      <c r="T12" s="10"/>
    </row>
    <row r="13" spans="2:20" x14ac:dyDescent="0.25">
      <c r="B13" s="8"/>
      <c r="C13" s="9"/>
      <c r="D13" s="9"/>
      <c r="E13" s="9"/>
      <c r="F13" s="9"/>
      <c r="G13" s="9"/>
      <c r="H13" s="9"/>
      <c r="I13" s="9"/>
      <c r="J13" s="9"/>
      <c r="K13" s="9"/>
      <c r="L13" s="9"/>
      <c r="M13" s="9"/>
      <c r="N13" s="9"/>
      <c r="O13" s="9"/>
      <c r="P13" s="9"/>
      <c r="Q13" s="9"/>
      <c r="R13" s="9"/>
      <c r="S13" s="9"/>
      <c r="T13" s="10"/>
    </row>
    <row r="14" spans="2:20" x14ac:dyDescent="0.25">
      <c r="B14" s="8"/>
      <c r="C14" s="9"/>
      <c r="D14" s="9"/>
      <c r="E14" s="9"/>
      <c r="F14" s="9"/>
      <c r="G14" s="9"/>
      <c r="H14" s="9"/>
      <c r="I14" s="9"/>
      <c r="J14" s="9"/>
      <c r="K14" s="9"/>
      <c r="L14" s="9"/>
      <c r="M14" s="9"/>
      <c r="N14" s="9"/>
      <c r="O14" s="9"/>
      <c r="P14" s="9"/>
      <c r="Q14" s="9"/>
      <c r="R14" s="9"/>
      <c r="S14" s="9"/>
      <c r="T14" s="10"/>
    </row>
    <row r="15" spans="2:20" x14ac:dyDescent="0.25">
      <c r="B15" s="8"/>
      <c r="C15" s="9"/>
      <c r="D15" s="9"/>
      <c r="E15" s="9"/>
      <c r="F15" s="9"/>
      <c r="G15" s="9"/>
      <c r="H15" s="9"/>
      <c r="I15" s="9"/>
      <c r="J15" s="9"/>
      <c r="K15" s="9"/>
      <c r="L15" s="9"/>
      <c r="M15" s="9"/>
      <c r="N15" s="9"/>
      <c r="O15" s="9"/>
      <c r="P15" s="9"/>
      <c r="Q15" s="9"/>
      <c r="R15" s="9"/>
      <c r="S15" s="9"/>
      <c r="T15" s="10"/>
    </row>
    <row r="16" spans="2:20" x14ac:dyDescent="0.25">
      <c r="B16" s="8"/>
      <c r="C16" s="9"/>
      <c r="D16" s="9"/>
      <c r="E16" s="9"/>
      <c r="F16" s="9"/>
      <c r="G16" s="9"/>
      <c r="H16" s="9"/>
      <c r="I16" s="9"/>
      <c r="J16" s="9"/>
      <c r="K16" s="9"/>
      <c r="L16" s="9"/>
      <c r="M16" s="9"/>
      <c r="N16" s="9"/>
      <c r="O16" s="9"/>
      <c r="P16" s="9"/>
      <c r="Q16" s="9"/>
      <c r="R16" s="9"/>
      <c r="S16" s="9"/>
      <c r="T16" s="10"/>
    </row>
    <row r="17" spans="2:20" x14ac:dyDescent="0.25">
      <c r="B17" s="8"/>
      <c r="C17" s="9"/>
      <c r="D17" s="9"/>
      <c r="E17" s="9"/>
      <c r="F17" s="9"/>
      <c r="G17" s="9"/>
      <c r="H17" s="9"/>
      <c r="I17" s="9"/>
      <c r="J17" s="9"/>
      <c r="K17" s="9"/>
      <c r="L17" s="9"/>
      <c r="M17" s="9"/>
      <c r="N17" s="9"/>
      <c r="O17" s="9"/>
      <c r="P17" s="9"/>
      <c r="Q17" s="9"/>
      <c r="R17" s="9"/>
      <c r="S17" s="9"/>
      <c r="T17" s="10"/>
    </row>
    <row r="18" spans="2:20" x14ac:dyDescent="0.25">
      <c r="B18" s="8"/>
      <c r="C18" s="9"/>
      <c r="D18" s="9"/>
      <c r="E18" s="9"/>
      <c r="F18" s="9"/>
      <c r="G18" s="9"/>
      <c r="H18" s="9"/>
      <c r="I18" s="9"/>
      <c r="J18" s="9"/>
      <c r="K18" s="9"/>
      <c r="L18" s="9"/>
      <c r="M18" s="9"/>
      <c r="N18" s="9"/>
      <c r="O18" s="9"/>
      <c r="P18" s="9"/>
      <c r="Q18" s="9"/>
      <c r="R18" s="9"/>
      <c r="S18" s="9"/>
      <c r="T18" s="10"/>
    </row>
    <row r="19" spans="2:20" x14ac:dyDescent="0.25">
      <c r="B19" s="8"/>
      <c r="C19" s="9"/>
      <c r="D19" s="9"/>
      <c r="E19" s="9"/>
      <c r="F19" s="9"/>
      <c r="G19" s="9"/>
      <c r="H19" s="9"/>
      <c r="I19" s="9"/>
      <c r="J19" s="9"/>
      <c r="K19" s="9"/>
      <c r="L19" s="9"/>
      <c r="M19" s="9"/>
      <c r="N19" s="9"/>
      <c r="O19" s="9"/>
      <c r="P19" s="9"/>
      <c r="Q19" s="9"/>
      <c r="R19" s="9"/>
      <c r="S19" s="9"/>
      <c r="T19" s="10"/>
    </row>
    <row r="20" spans="2:20" x14ac:dyDescent="0.25">
      <c r="B20" s="8"/>
      <c r="C20" s="9"/>
      <c r="D20" s="9"/>
      <c r="E20" s="9"/>
      <c r="F20" s="9"/>
      <c r="G20" s="9"/>
      <c r="H20" s="9"/>
      <c r="I20" s="9"/>
      <c r="J20" s="9"/>
      <c r="K20" s="9"/>
      <c r="L20" s="9"/>
      <c r="M20" s="9"/>
      <c r="N20" s="9"/>
      <c r="O20" s="9"/>
      <c r="P20" s="9"/>
      <c r="Q20" s="9"/>
      <c r="R20" s="9"/>
      <c r="S20" s="9"/>
      <c r="T20" s="10"/>
    </row>
    <row r="21" spans="2:20" x14ac:dyDescent="0.25">
      <c r="B21" s="8"/>
      <c r="C21" s="9"/>
      <c r="D21" s="9"/>
      <c r="E21" s="9"/>
      <c r="F21" s="9"/>
      <c r="G21" s="9"/>
      <c r="H21" s="9"/>
      <c r="I21" s="9"/>
      <c r="J21" s="9"/>
      <c r="K21" s="9"/>
      <c r="L21" s="9"/>
      <c r="M21" s="9"/>
      <c r="N21" s="9"/>
      <c r="O21" s="9"/>
      <c r="P21" s="9"/>
      <c r="Q21" s="9"/>
      <c r="R21" s="9"/>
      <c r="S21" s="9"/>
      <c r="T21" s="10"/>
    </row>
    <row r="22" spans="2:20" x14ac:dyDescent="0.25">
      <c r="B22" s="8"/>
      <c r="C22" s="9"/>
      <c r="D22" s="9"/>
      <c r="E22" s="9"/>
      <c r="F22" s="9"/>
      <c r="G22" s="9"/>
      <c r="H22" s="9"/>
      <c r="I22" s="9"/>
      <c r="J22" s="9"/>
      <c r="K22" s="9"/>
      <c r="L22" s="9"/>
      <c r="M22" s="9"/>
      <c r="N22" s="9"/>
      <c r="O22" s="9"/>
      <c r="P22" s="9"/>
      <c r="Q22" s="9"/>
      <c r="R22" s="9"/>
      <c r="S22" s="9"/>
      <c r="T22" s="10"/>
    </row>
    <row r="23" spans="2:20" x14ac:dyDescent="0.25">
      <c r="B23" s="8"/>
      <c r="C23" s="9"/>
      <c r="D23" s="9"/>
      <c r="E23" s="9"/>
      <c r="F23" s="9"/>
      <c r="G23" s="9"/>
      <c r="H23" s="9"/>
      <c r="I23" s="9"/>
      <c r="J23" s="9"/>
      <c r="K23" s="9"/>
      <c r="L23" s="9"/>
      <c r="M23" s="9"/>
      <c r="N23" s="9"/>
      <c r="O23" s="9"/>
      <c r="P23" s="9"/>
      <c r="Q23" s="9"/>
      <c r="R23" s="9"/>
      <c r="S23" s="9"/>
      <c r="T23" s="10"/>
    </row>
    <row r="24" spans="2:20" x14ac:dyDescent="0.25">
      <c r="B24" s="8"/>
      <c r="C24" s="9"/>
      <c r="D24" s="9"/>
      <c r="E24" s="9"/>
      <c r="F24" s="9"/>
      <c r="G24" s="9"/>
      <c r="H24" s="9"/>
      <c r="I24" s="9"/>
      <c r="J24" s="9"/>
      <c r="K24" s="9"/>
      <c r="L24" s="9"/>
      <c r="M24" s="9"/>
      <c r="N24" s="9"/>
      <c r="O24" s="9"/>
      <c r="P24" s="9"/>
      <c r="Q24" s="9"/>
      <c r="R24" s="9"/>
      <c r="S24" s="9"/>
      <c r="T24" s="10"/>
    </row>
    <row r="25" spans="2:20" x14ac:dyDescent="0.25">
      <c r="B25" s="8"/>
      <c r="C25" s="9"/>
      <c r="D25" s="9"/>
      <c r="E25" s="9"/>
      <c r="F25" s="9"/>
      <c r="G25" s="9"/>
      <c r="H25" s="9"/>
      <c r="I25" s="9"/>
      <c r="J25" s="9"/>
      <c r="K25" s="9"/>
      <c r="L25" s="9"/>
      <c r="M25" s="67"/>
      <c r="N25" s="9"/>
      <c r="O25" s="9"/>
      <c r="P25" s="9"/>
      <c r="Q25" s="9"/>
      <c r="R25" s="9"/>
      <c r="S25" s="9"/>
      <c r="T25" s="10"/>
    </row>
    <row r="26" spans="2:20" x14ac:dyDescent="0.25">
      <c r="B26" s="8"/>
      <c r="C26" s="9"/>
      <c r="D26" s="9"/>
      <c r="E26" s="9"/>
      <c r="F26" s="9"/>
      <c r="G26" s="9"/>
      <c r="H26" s="9"/>
      <c r="I26" s="9"/>
      <c r="J26" s="9"/>
      <c r="K26" s="9"/>
      <c r="L26" s="9"/>
      <c r="M26" s="9"/>
      <c r="N26" s="9"/>
      <c r="O26" s="9"/>
      <c r="P26" s="9"/>
      <c r="Q26" s="9"/>
      <c r="R26" s="9"/>
      <c r="S26" s="9"/>
      <c r="T26" s="10"/>
    </row>
    <row r="27" spans="2:20" x14ac:dyDescent="0.25">
      <c r="B27" s="8"/>
      <c r="C27" s="9"/>
      <c r="D27" s="9"/>
      <c r="E27" s="9"/>
      <c r="F27" s="9"/>
      <c r="G27" s="9"/>
      <c r="H27" s="9"/>
      <c r="I27" s="9"/>
      <c r="J27" s="9"/>
      <c r="K27" s="9"/>
      <c r="L27" s="9"/>
      <c r="M27" s="9"/>
      <c r="N27" s="9"/>
      <c r="O27" s="9"/>
      <c r="P27" s="9"/>
      <c r="Q27" s="9"/>
      <c r="R27" s="9"/>
      <c r="S27" s="9"/>
      <c r="T27" s="10"/>
    </row>
    <row r="28" spans="2:20" x14ac:dyDescent="0.25">
      <c r="B28" s="8"/>
      <c r="C28" s="9"/>
      <c r="D28" s="9"/>
      <c r="E28" s="9"/>
      <c r="F28" s="9"/>
      <c r="G28" s="9"/>
      <c r="H28" s="9"/>
      <c r="I28" s="9"/>
      <c r="J28" s="9"/>
      <c r="K28" s="9"/>
      <c r="L28" s="9"/>
      <c r="M28" s="9"/>
      <c r="N28" s="9"/>
      <c r="O28" s="9"/>
      <c r="P28" s="9"/>
      <c r="Q28" s="9"/>
      <c r="R28" s="9"/>
      <c r="S28" s="9"/>
      <c r="T28" s="10"/>
    </row>
    <row r="29" spans="2:20" x14ac:dyDescent="0.25">
      <c r="B29" s="8"/>
      <c r="C29" s="9"/>
      <c r="D29" s="9"/>
      <c r="E29" s="9"/>
      <c r="F29" s="9"/>
      <c r="G29" s="9"/>
      <c r="H29" s="9"/>
      <c r="I29" s="9"/>
      <c r="J29" s="9"/>
      <c r="K29" s="9"/>
      <c r="L29" s="9"/>
      <c r="M29" s="9"/>
      <c r="N29" s="9"/>
      <c r="O29" s="9"/>
      <c r="P29" s="9"/>
      <c r="Q29" s="9"/>
      <c r="R29" s="9"/>
      <c r="S29" s="9"/>
      <c r="T29" s="10"/>
    </row>
    <row r="30" spans="2:20" x14ac:dyDescent="0.25">
      <c r="B30" s="8"/>
      <c r="C30" s="9"/>
      <c r="D30" s="9"/>
      <c r="E30" s="9"/>
      <c r="F30" s="9"/>
      <c r="G30" s="9"/>
      <c r="H30" s="9"/>
      <c r="I30" s="9"/>
      <c r="J30" s="9"/>
      <c r="K30" s="9"/>
      <c r="L30" s="9"/>
      <c r="M30" s="9"/>
      <c r="N30" s="9"/>
      <c r="O30" s="9"/>
      <c r="P30" s="9"/>
      <c r="Q30" s="9"/>
      <c r="R30" s="9"/>
      <c r="S30" s="9"/>
      <c r="T30" s="10"/>
    </row>
    <row r="31" spans="2:20" x14ac:dyDescent="0.25">
      <c r="B31" s="8"/>
      <c r="C31" s="9"/>
      <c r="D31" s="9"/>
      <c r="E31" s="9"/>
      <c r="F31" s="9"/>
      <c r="G31" s="9"/>
      <c r="H31" s="9"/>
      <c r="I31" s="9"/>
      <c r="J31" s="9"/>
      <c r="K31" s="9"/>
      <c r="L31" s="9"/>
      <c r="M31" s="9"/>
      <c r="N31" s="9"/>
      <c r="O31" s="9"/>
      <c r="P31" s="9"/>
      <c r="Q31" s="9"/>
      <c r="R31" s="9"/>
      <c r="S31" s="9"/>
      <c r="T31" s="10"/>
    </row>
    <row r="32" spans="2:20" x14ac:dyDescent="0.25">
      <c r="B32" s="8"/>
      <c r="C32" s="9"/>
      <c r="D32" s="9"/>
      <c r="E32" s="9"/>
      <c r="F32" s="9"/>
      <c r="G32" s="9"/>
      <c r="H32" s="9"/>
      <c r="I32" s="9"/>
      <c r="J32" s="9"/>
      <c r="K32" s="9"/>
      <c r="L32" s="9"/>
      <c r="M32" s="9"/>
      <c r="N32" s="9"/>
      <c r="O32" s="9"/>
      <c r="P32" s="9"/>
      <c r="Q32" s="9"/>
      <c r="R32" s="9"/>
      <c r="S32" s="9"/>
      <c r="T32" s="10"/>
    </row>
    <row r="33" spans="2:20" x14ac:dyDescent="0.25">
      <c r="B33" s="8"/>
      <c r="C33" s="9"/>
      <c r="D33" s="9"/>
      <c r="E33" s="9"/>
      <c r="F33" s="9"/>
      <c r="G33" s="9"/>
      <c r="H33" s="9"/>
      <c r="I33" s="9"/>
      <c r="J33" s="9"/>
      <c r="K33" s="9"/>
      <c r="L33" s="9"/>
      <c r="M33" s="9"/>
      <c r="N33" s="9"/>
      <c r="O33" s="9"/>
      <c r="P33" s="9"/>
      <c r="Q33" s="9"/>
      <c r="R33" s="9"/>
      <c r="S33" s="9"/>
      <c r="T33" s="10"/>
    </row>
    <row r="34" spans="2:20" x14ac:dyDescent="0.25">
      <c r="B34" s="8"/>
      <c r="C34" s="9"/>
      <c r="D34" s="9"/>
      <c r="E34" s="9"/>
      <c r="F34" s="9"/>
      <c r="G34" s="9"/>
      <c r="H34" s="9"/>
      <c r="I34" s="9"/>
      <c r="J34" s="9"/>
      <c r="K34" s="9"/>
      <c r="L34" s="9"/>
      <c r="M34" s="9"/>
      <c r="N34" s="9"/>
      <c r="O34" s="9"/>
      <c r="P34" s="9"/>
      <c r="Q34" s="58"/>
      <c r="R34" s="59" t="s">
        <v>452</v>
      </c>
      <c r="S34" s="60"/>
      <c r="T34" s="10"/>
    </row>
    <row r="35" spans="2:20" x14ac:dyDescent="0.25">
      <c r="B35" s="8"/>
      <c r="C35" s="9"/>
      <c r="D35" s="9"/>
      <c r="E35" s="9"/>
      <c r="F35" s="9"/>
      <c r="G35" s="9"/>
      <c r="H35" s="9"/>
      <c r="I35" s="9"/>
      <c r="J35" s="9"/>
      <c r="K35" s="9"/>
      <c r="L35" s="9"/>
      <c r="M35" s="9"/>
      <c r="N35" s="9"/>
      <c r="O35" s="9"/>
      <c r="P35" s="9"/>
      <c r="Q35" s="61"/>
      <c r="R35" s="57"/>
      <c r="S35" s="62"/>
      <c r="T35" s="10"/>
    </row>
    <row r="36" spans="2:20" x14ac:dyDescent="0.25">
      <c r="B36" s="8"/>
      <c r="C36" s="9"/>
      <c r="D36" s="9"/>
      <c r="E36" s="9"/>
      <c r="F36" s="9"/>
      <c r="G36" s="9"/>
      <c r="H36" s="9"/>
      <c r="I36" s="9"/>
      <c r="J36" s="9"/>
      <c r="K36" s="9"/>
      <c r="L36" s="9"/>
      <c r="M36" s="9"/>
      <c r="N36" s="9"/>
      <c r="O36" s="9"/>
      <c r="P36" s="9"/>
      <c r="Q36" s="61"/>
      <c r="R36" s="57"/>
      <c r="S36" s="62"/>
      <c r="T36" s="10"/>
    </row>
    <row r="37" spans="2:20" x14ac:dyDescent="0.25">
      <c r="B37" s="8"/>
      <c r="C37" s="9"/>
      <c r="D37" s="9"/>
      <c r="E37" s="9"/>
      <c r="F37" s="9"/>
      <c r="G37" s="9"/>
      <c r="H37" s="9"/>
      <c r="I37" s="9"/>
      <c r="J37" s="9"/>
      <c r="K37" s="9"/>
      <c r="L37" s="9"/>
      <c r="M37" s="9"/>
      <c r="N37" s="9"/>
      <c r="O37" s="9"/>
      <c r="P37" s="9"/>
      <c r="Q37" s="61"/>
      <c r="R37" s="57"/>
      <c r="S37" s="62"/>
      <c r="T37" s="10"/>
    </row>
    <row r="38" spans="2:20" x14ac:dyDescent="0.25">
      <c r="B38" s="8"/>
      <c r="C38" s="9"/>
      <c r="D38" s="9"/>
      <c r="E38" s="9"/>
      <c r="F38" s="9"/>
      <c r="G38" s="9"/>
      <c r="H38" s="9"/>
      <c r="I38" s="9"/>
      <c r="J38" s="9"/>
      <c r="K38" s="9"/>
      <c r="L38" s="9"/>
      <c r="M38" s="9"/>
      <c r="N38" s="9"/>
      <c r="O38" s="9"/>
      <c r="P38" s="9"/>
      <c r="Q38" s="61"/>
      <c r="R38" s="57"/>
      <c r="S38" s="62"/>
      <c r="T38" s="10"/>
    </row>
    <row r="39" spans="2:20" x14ac:dyDescent="0.25">
      <c r="B39" s="8"/>
      <c r="C39" s="9"/>
      <c r="D39" s="9"/>
      <c r="E39" s="9"/>
      <c r="F39" s="9"/>
      <c r="G39" s="9"/>
      <c r="H39" s="9"/>
      <c r="I39" s="9"/>
      <c r="J39" s="9"/>
      <c r="K39" s="9"/>
      <c r="L39" s="9"/>
      <c r="M39" s="9"/>
      <c r="N39" s="9"/>
      <c r="O39" s="9"/>
      <c r="P39" s="9"/>
      <c r="Q39" s="61"/>
      <c r="R39" s="56" t="s">
        <v>455</v>
      </c>
      <c r="S39" s="62"/>
      <c r="T39" s="10"/>
    </row>
    <row r="40" spans="2:20" x14ac:dyDescent="0.25">
      <c r="B40" s="8"/>
      <c r="C40" s="9"/>
      <c r="D40" s="9"/>
      <c r="E40" s="9"/>
      <c r="F40" s="9"/>
      <c r="G40" s="9"/>
      <c r="H40" s="9"/>
      <c r="I40" s="9"/>
      <c r="J40" s="9"/>
      <c r="K40" s="9"/>
      <c r="L40" s="9"/>
      <c r="M40" s="9"/>
      <c r="N40" s="9"/>
      <c r="O40" s="9"/>
      <c r="P40" s="9"/>
      <c r="Q40" s="61"/>
      <c r="R40" s="38"/>
      <c r="S40" s="62"/>
      <c r="T40" s="10"/>
    </row>
    <row r="41" spans="2:20" x14ac:dyDescent="0.25">
      <c r="B41" s="8"/>
      <c r="C41" s="9"/>
      <c r="D41" s="9"/>
      <c r="E41" s="9"/>
      <c r="F41" s="9"/>
      <c r="G41" s="9"/>
      <c r="H41" s="9"/>
      <c r="I41" s="9"/>
      <c r="J41" s="9"/>
      <c r="K41" s="9"/>
      <c r="L41" s="9"/>
      <c r="M41" s="9"/>
      <c r="N41" s="9"/>
      <c r="O41" s="9"/>
      <c r="P41" s="9"/>
      <c r="Q41" s="61"/>
      <c r="R41" s="38"/>
      <c r="S41" s="62"/>
      <c r="T41" s="10"/>
    </row>
    <row r="42" spans="2:20" x14ac:dyDescent="0.25">
      <c r="B42" s="8"/>
      <c r="C42" s="9"/>
      <c r="D42" s="9"/>
      <c r="E42" s="9"/>
      <c r="F42" s="9"/>
      <c r="G42" s="9"/>
      <c r="H42" s="9"/>
      <c r="I42" s="9"/>
      <c r="J42" s="9"/>
      <c r="K42" s="9"/>
      <c r="L42" s="9"/>
      <c r="M42" s="9"/>
      <c r="N42" s="9"/>
      <c r="O42" s="9"/>
      <c r="P42" s="9"/>
      <c r="Q42" s="61"/>
      <c r="R42" s="38"/>
      <c r="S42" s="62"/>
      <c r="T42" s="10"/>
    </row>
    <row r="43" spans="2:20" x14ac:dyDescent="0.25">
      <c r="B43" s="8"/>
      <c r="C43" s="9"/>
      <c r="D43" s="9"/>
      <c r="E43" s="9"/>
      <c r="F43" s="9"/>
      <c r="G43" s="9"/>
      <c r="H43" s="9"/>
      <c r="I43" s="9"/>
      <c r="J43" s="9"/>
      <c r="K43" s="9"/>
      <c r="L43" s="9"/>
      <c r="M43" s="9"/>
      <c r="N43" s="9"/>
      <c r="O43" s="9"/>
      <c r="P43" s="9"/>
      <c r="Q43" s="61"/>
      <c r="R43" s="57"/>
      <c r="S43" s="62"/>
      <c r="T43" s="10"/>
    </row>
    <row r="44" spans="2:20" x14ac:dyDescent="0.25">
      <c r="B44" s="8"/>
      <c r="C44" s="9"/>
      <c r="D44" s="9"/>
      <c r="E44" s="9"/>
      <c r="F44" s="9"/>
      <c r="G44" s="9"/>
      <c r="H44" s="9"/>
      <c r="I44" s="9"/>
      <c r="J44" s="9"/>
      <c r="K44" s="9"/>
      <c r="L44" s="9"/>
      <c r="M44" s="9"/>
      <c r="N44" s="9"/>
      <c r="O44" s="9"/>
      <c r="P44" s="9"/>
      <c r="Q44" s="61"/>
      <c r="R44" s="56" t="s">
        <v>454</v>
      </c>
      <c r="S44" s="62"/>
      <c r="T44" s="10"/>
    </row>
    <row r="45" spans="2:20" x14ac:dyDescent="0.25">
      <c r="B45" s="8"/>
      <c r="C45" s="9"/>
      <c r="D45" s="9"/>
      <c r="E45" s="9"/>
      <c r="F45" s="9"/>
      <c r="G45" s="9"/>
      <c r="H45" s="9"/>
      <c r="I45" s="9"/>
      <c r="J45" s="9"/>
      <c r="K45" s="9"/>
      <c r="L45" s="9"/>
      <c r="M45" s="9"/>
      <c r="N45" s="9"/>
      <c r="O45" s="9"/>
      <c r="P45" s="9"/>
      <c r="Q45" s="61"/>
      <c r="R45" s="66" t="s">
        <v>453</v>
      </c>
      <c r="S45" s="62"/>
      <c r="T45" s="10"/>
    </row>
    <row r="46" spans="2:20" x14ac:dyDescent="0.25">
      <c r="B46" s="8"/>
      <c r="C46" s="9"/>
      <c r="D46" s="9"/>
      <c r="E46" s="9"/>
      <c r="F46" s="9"/>
      <c r="G46" s="9"/>
      <c r="H46" s="9"/>
      <c r="I46" s="9"/>
      <c r="J46" s="9"/>
      <c r="K46" s="9"/>
      <c r="L46" s="9"/>
      <c r="M46" s="9"/>
      <c r="N46" s="9"/>
      <c r="O46" s="9"/>
      <c r="P46" s="9"/>
      <c r="Q46" s="61"/>
      <c r="R46" s="57"/>
      <c r="S46" s="62"/>
      <c r="T46" s="10"/>
    </row>
    <row r="47" spans="2:20" x14ac:dyDescent="0.25">
      <c r="B47" s="8"/>
      <c r="C47" s="9"/>
      <c r="D47" s="9"/>
      <c r="E47" s="9"/>
      <c r="F47" s="9"/>
      <c r="G47" s="9"/>
      <c r="H47" s="9"/>
      <c r="I47" s="9"/>
      <c r="J47" s="9"/>
      <c r="K47" s="9"/>
      <c r="L47" s="9"/>
      <c r="M47" s="9"/>
      <c r="N47" s="9"/>
      <c r="O47" s="9"/>
      <c r="P47" s="9"/>
      <c r="Q47" s="61"/>
      <c r="R47" s="9"/>
      <c r="S47" s="62"/>
      <c r="T47" s="10"/>
    </row>
    <row r="48" spans="2:20" x14ac:dyDescent="0.25">
      <c r="B48" s="8"/>
      <c r="C48" s="9"/>
      <c r="D48" s="9"/>
      <c r="E48" s="9"/>
      <c r="F48" s="9"/>
      <c r="G48" s="9"/>
      <c r="H48" s="9"/>
      <c r="I48" s="9"/>
      <c r="J48" s="9"/>
      <c r="K48" s="9"/>
      <c r="L48" s="9"/>
      <c r="M48" s="9"/>
      <c r="N48" s="9"/>
      <c r="O48" s="9"/>
      <c r="P48" s="9"/>
      <c r="Q48" s="61"/>
      <c r="R48" s="9"/>
      <c r="S48" s="62"/>
      <c r="T48" s="10"/>
    </row>
    <row r="49" spans="2:20" x14ac:dyDescent="0.25">
      <c r="B49" s="8"/>
      <c r="C49" s="9"/>
      <c r="D49" s="9"/>
      <c r="E49" s="9"/>
      <c r="F49" s="9"/>
      <c r="G49" s="9"/>
      <c r="H49" s="9"/>
      <c r="I49" s="9"/>
      <c r="J49" s="9"/>
      <c r="K49" s="9"/>
      <c r="L49" s="9"/>
      <c r="M49" s="9"/>
      <c r="N49" s="9"/>
      <c r="O49" s="9"/>
      <c r="P49" s="9"/>
      <c r="Q49" s="63"/>
      <c r="R49" s="64"/>
      <c r="S49" s="65"/>
      <c r="T49" s="10"/>
    </row>
    <row r="50" spans="2:20" ht="15.75" thickBot="1" x14ac:dyDescent="0.3">
      <c r="B50" s="11"/>
      <c r="C50" s="12"/>
      <c r="D50" s="12"/>
      <c r="E50" s="12"/>
      <c r="F50" s="12"/>
      <c r="G50" s="12"/>
      <c r="H50" s="12"/>
      <c r="I50" s="12"/>
      <c r="J50" s="12"/>
      <c r="K50" s="12"/>
      <c r="L50" s="12"/>
      <c r="M50" s="12"/>
      <c r="N50" s="12"/>
      <c r="O50" s="12"/>
      <c r="P50" s="12"/>
      <c r="Q50" s="12"/>
      <c r="R50" s="12"/>
      <c r="S50" s="12"/>
      <c r="T50" s="13"/>
    </row>
  </sheetData>
  <mergeCells count="1">
    <mergeCell ref="C3:S3"/>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tabColor rgb="FF0099CC"/>
  </sheetPr>
  <dimension ref="B1:X49"/>
  <sheetViews>
    <sheetView zoomScale="80" zoomScaleNormal="80" workbookViewId="0">
      <pane xSplit="2" ySplit="3" topLeftCell="C7" activePane="bottomRight" state="frozen"/>
      <selection pane="topRight" activeCell="C1" sqref="C1"/>
      <selection pane="bottomLeft" activeCell="A4" sqref="A4"/>
      <selection pane="bottomRight" activeCell="Y45" sqref="Y45"/>
    </sheetView>
  </sheetViews>
  <sheetFormatPr baseColWidth="10" defaultColWidth="11.42578125" defaultRowHeight="15" x14ac:dyDescent="0.25"/>
  <cols>
    <col min="1" max="2" width="2.28515625" style="1" customWidth="1"/>
    <col min="3" max="19" width="13.28515625" style="1" customWidth="1"/>
    <col min="20" max="20" width="2.28515625" style="1" customWidth="1"/>
    <col min="21" max="21" width="5.140625" style="1" customWidth="1"/>
    <col min="22" max="16384" width="11.42578125" style="1"/>
  </cols>
  <sheetData>
    <row r="1" spans="2:20" ht="8.25" customHeight="1" thickBot="1" x14ac:dyDescent="0.3"/>
    <row r="2" spans="2:20" ht="3.75" customHeight="1" x14ac:dyDescent="0.25">
      <c r="B2" s="5"/>
      <c r="C2" s="6"/>
      <c r="D2" s="6"/>
      <c r="E2" s="6"/>
      <c r="F2" s="6"/>
      <c r="G2" s="6"/>
      <c r="H2" s="6"/>
      <c r="I2" s="6"/>
      <c r="J2" s="6"/>
      <c r="K2" s="6"/>
      <c r="L2" s="6"/>
      <c r="M2" s="6"/>
      <c r="N2" s="6"/>
      <c r="O2" s="6"/>
      <c r="P2" s="6"/>
      <c r="Q2" s="6"/>
      <c r="R2" s="6"/>
      <c r="S2" s="6"/>
      <c r="T2" s="7"/>
    </row>
    <row r="3" spans="2:20" ht="26.25" x14ac:dyDescent="0.4">
      <c r="B3" s="8"/>
      <c r="C3" s="279" t="s">
        <v>459</v>
      </c>
      <c r="D3" s="279"/>
      <c r="E3" s="279"/>
      <c r="F3" s="279"/>
      <c r="G3" s="279"/>
      <c r="H3" s="279"/>
      <c r="I3" s="279"/>
      <c r="J3" s="279"/>
      <c r="K3" s="279"/>
      <c r="L3" s="279"/>
      <c r="M3" s="279"/>
      <c r="N3" s="279"/>
      <c r="O3" s="279"/>
      <c r="P3" s="279"/>
      <c r="Q3" s="279"/>
      <c r="R3" s="279"/>
      <c r="S3" s="279"/>
      <c r="T3" s="10"/>
    </row>
    <row r="4" spans="2:20" x14ac:dyDescent="0.25">
      <c r="B4" s="8"/>
      <c r="C4" s="9"/>
      <c r="D4" s="9"/>
      <c r="E4" s="9"/>
      <c r="F4" s="9"/>
      <c r="G4" s="9"/>
      <c r="H4" s="9"/>
      <c r="I4" s="9"/>
      <c r="J4" s="9"/>
      <c r="K4" s="9"/>
      <c r="L4" s="9"/>
      <c r="M4" s="9"/>
      <c r="N4" s="9"/>
      <c r="O4" s="9"/>
      <c r="P4" s="9"/>
      <c r="Q4" s="9"/>
      <c r="R4" s="9"/>
      <c r="S4" s="9"/>
      <c r="T4" s="10"/>
    </row>
    <row r="5" spans="2:20" x14ac:dyDescent="0.25">
      <c r="B5" s="8"/>
      <c r="C5" s="9"/>
      <c r="D5" s="9"/>
      <c r="E5" s="9"/>
      <c r="F5" s="9"/>
      <c r="G5" s="9"/>
      <c r="H5" s="9"/>
      <c r="I5" s="9"/>
      <c r="J5" s="9"/>
      <c r="K5" s="9"/>
      <c r="L5" s="9"/>
      <c r="M5" s="9"/>
      <c r="N5" s="9"/>
      <c r="O5" s="9"/>
      <c r="P5" s="9"/>
      <c r="Q5" s="9"/>
      <c r="R5" s="9"/>
      <c r="S5" s="9"/>
      <c r="T5" s="10"/>
    </row>
    <row r="6" spans="2:20" x14ac:dyDescent="0.25">
      <c r="B6" s="8"/>
      <c r="C6" s="9"/>
      <c r="D6" s="9"/>
      <c r="E6" s="9"/>
      <c r="F6" s="9"/>
      <c r="G6" s="9"/>
      <c r="H6" s="9"/>
      <c r="I6" s="9"/>
      <c r="J6" s="9"/>
      <c r="K6" s="9"/>
      <c r="L6" s="9"/>
      <c r="M6" s="9"/>
      <c r="N6" s="9"/>
      <c r="O6" s="9"/>
      <c r="P6" s="9"/>
      <c r="Q6" s="9"/>
      <c r="R6" s="9"/>
      <c r="S6" s="9"/>
      <c r="T6" s="10"/>
    </row>
    <row r="7" spans="2:20" x14ac:dyDescent="0.25">
      <c r="B7" s="8"/>
      <c r="C7" s="9"/>
      <c r="D7" s="9"/>
      <c r="E7" s="9"/>
      <c r="F7" s="9"/>
      <c r="G7" s="9"/>
      <c r="H7" s="9"/>
      <c r="I7" s="9"/>
      <c r="J7" s="9"/>
      <c r="K7" s="9"/>
      <c r="L7" s="9"/>
      <c r="M7" s="9"/>
      <c r="N7" s="9"/>
      <c r="O7" s="9"/>
      <c r="P7" s="9"/>
      <c r="Q7" s="9"/>
      <c r="R7" s="9"/>
      <c r="S7" s="9"/>
      <c r="T7" s="10"/>
    </row>
    <row r="8" spans="2:20" x14ac:dyDescent="0.25">
      <c r="B8" s="8"/>
      <c r="C8" s="9"/>
      <c r="D8" s="9"/>
      <c r="E8" s="9"/>
      <c r="F8" s="9"/>
      <c r="G8" s="9"/>
      <c r="H8" s="9"/>
      <c r="I8" s="9"/>
      <c r="J8" s="9"/>
      <c r="K8" s="9"/>
      <c r="L8" s="9"/>
      <c r="M8" s="9"/>
      <c r="N8" s="9"/>
      <c r="O8" s="9"/>
      <c r="P8" s="9"/>
      <c r="Q8" s="9"/>
      <c r="R8" s="9"/>
      <c r="S8" s="9"/>
      <c r="T8" s="10"/>
    </row>
    <row r="9" spans="2:20" x14ac:dyDescent="0.25">
      <c r="B9" s="8"/>
      <c r="C9" s="9"/>
      <c r="D9" s="9"/>
      <c r="E9" s="9"/>
      <c r="F9" s="9"/>
      <c r="G9" s="9"/>
      <c r="H9" s="9"/>
      <c r="I9" s="9"/>
      <c r="J9" s="9"/>
      <c r="K9" s="9"/>
      <c r="L9" s="9"/>
      <c r="M9" s="9"/>
      <c r="N9" s="9"/>
      <c r="O9" s="9"/>
      <c r="P9" s="9"/>
      <c r="Q9" s="9"/>
      <c r="R9" s="9"/>
      <c r="S9" s="9"/>
      <c r="T9" s="10"/>
    </row>
    <row r="10" spans="2:20" x14ac:dyDescent="0.25">
      <c r="B10" s="8"/>
      <c r="C10" s="9"/>
      <c r="D10" s="9"/>
      <c r="E10" s="9"/>
      <c r="F10" s="9"/>
      <c r="G10" s="9"/>
      <c r="H10" s="9"/>
      <c r="I10" s="9"/>
      <c r="J10" s="9"/>
      <c r="K10" s="9"/>
      <c r="L10" s="9"/>
      <c r="M10" s="9"/>
      <c r="N10" s="9"/>
      <c r="O10" s="9"/>
      <c r="P10" s="9"/>
      <c r="Q10" s="9"/>
      <c r="R10" s="9"/>
      <c r="S10" s="9"/>
      <c r="T10" s="10"/>
    </row>
    <row r="11" spans="2:20" x14ac:dyDescent="0.25">
      <c r="B11" s="8"/>
      <c r="C11" s="9"/>
      <c r="D11" s="9"/>
      <c r="E11" s="9"/>
      <c r="F11" s="9"/>
      <c r="G11" s="9"/>
      <c r="H11" s="9"/>
      <c r="I11" s="9"/>
      <c r="J11" s="9"/>
      <c r="K11" s="9"/>
      <c r="L11" s="9"/>
      <c r="M11" s="9"/>
      <c r="N11" s="9"/>
      <c r="O11" s="9"/>
      <c r="P11" s="9"/>
      <c r="Q11" s="9"/>
      <c r="R11" s="9"/>
      <c r="S11" s="9"/>
      <c r="T11" s="10"/>
    </row>
    <row r="12" spans="2:20" x14ac:dyDescent="0.25">
      <c r="B12" s="8"/>
      <c r="C12" s="9"/>
      <c r="D12" s="9"/>
      <c r="E12" s="9"/>
      <c r="F12" s="9"/>
      <c r="G12" s="9"/>
      <c r="H12" s="9"/>
      <c r="I12" s="9"/>
      <c r="J12" s="9"/>
      <c r="K12" s="9"/>
      <c r="L12" s="9"/>
      <c r="M12" s="9"/>
      <c r="N12" s="9"/>
      <c r="O12" s="9"/>
      <c r="P12" s="9"/>
      <c r="Q12" s="9"/>
      <c r="R12" s="9"/>
      <c r="S12" s="9"/>
      <c r="T12" s="10"/>
    </row>
    <row r="13" spans="2:20" x14ac:dyDescent="0.25">
      <c r="B13" s="8"/>
      <c r="C13" s="9"/>
      <c r="D13" s="9"/>
      <c r="E13" s="9"/>
      <c r="F13" s="9"/>
      <c r="G13" s="9"/>
      <c r="H13" s="9"/>
      <c r="I13" s="9"/>
      <c r="J13" s="9"/>
      <c r="K13" s="9"/>
      <c r="L13" s="9"/>
      <c r="M13" s="9"/>
      <c r="N13" s="9"/>
      <c r="O13" s="9"/>
      <c r="P13" s="9"/>
      <c r="Q13" s="9"/>
      <c r="R13" s="9"/>
      <c r="S13" s="9"/>
      <c r="T13" s="10"/>
    </row>
    <row r="14" spans="2:20" x14ac:dyDescent="0.25">
      <c r="B14" s="8"/>
      <c r="C14" s="9"/>
      <c r="D14" s="9"/>
      <c r="E14" s="9"/>
      <c r="F14" s="9"/>
      <c r="G14" s="9"/>
      <c r="H14" s="9"/>
      <c r="I14" s="9"/>
      <c r="J14" s="9"/>
      <c r="K14" s="9"/>
      <c r="L14" s="9"/>
      <c r="M14" s="9"/>
      <c r="N14" s="9"/>
      <c r="O14" s="9"/>
      <c r="P14" s="9"/>
      <c r="Q14" s="9"/>
      <c r="R14" s="9"/>
      <c r="S14" s="9"/>
      <c r="T14" s="10"/>
    </row>
    <row r="15" spans="2:20" x14ac:dyDescent="0.25">
      <c r="B15" s="8"/>
      <c r="C15" s="9"/>
      <c r="D15" s="9"/>
      <c r="E15" s="9"/>
      <c r="F15" s="9"/>
      <c r="G15" s="9"/>
      <c r="H15" s="9"/>
      <c r="I15" s="9"/>
      <c r="J15" s="9"/>
      <c r="K15" s="9"/>
      <c r="L15" s="9"/>
      <c r="M15" s="9"/>
      <c r="N15" s="9"/>
      <c r="O15" s="9"/>
      <c r="P15" s="9"/>
      <c r="Q15" s="9"/>
      <c r="R15" s="9"/>
      <c r="S15" s="9"/>
      <c r="T15" s="10"/>
    </row>
    <row r="16" spans="2:20" x14ac:dyDescent="0.25">
      <c r="B16" s="8"/>
      <c r="C16" s="9"/>
      <c r="D16" s="9"/>
      <c r="E16" s="9"/>
      <c r="F16" s="9"/>
      <c r="G16" s="9"/>
      <c r="H16" s="9"/>
      <c r="I16" s="9"/>
      <c r="J16" s="9"/>
      <c r="K16" s="9"/>
      <c r="L16" s="9"/>
      <c r="M16" s="9"/>
      <c r="N16" s="9"/>
      <c r="O16" s="9"/>
      <c r="P16" s="9"/>
      <c r="Q16" s="9"/>
      <c r="R16" s="9"/>
      <c r="S16" s="9"/>
      <c r="T16" s="10"/>
    </row>
    <row r="17" spans="2:20" x14ac:dyDescent="0.25">
      <c r="B17" s="8"/>
      <c r="C17" s="9"/>
      <c r="D17" s="9"/>
      <c r="E17" s="9"/>
      <c r="F17" s="9"/>
      <c r="G17" s="9"/>
      <c r="H17" s="9"/>
      <c r="I17" s="9"/>
      <c r="J17" s="9"/>
      <c r="K17" s="9"/>
      <c r="L17" s="9"/>
      <c r="M17" s="9"/>
      <c r="N17" s="9"/>
      <c r="O17" s="9"/>
      <c r="P17" s="9"/>
      <c r="Q17" s="9"/>
      <c r="R17" s="9"/>
      <c r="S17" s="9"/>
      <c r="T17" s="10"/>
    </row>
    <row r="18" spans="2:20" x14ac:dyDescent="0.25">
      <c r="B18" s="8"/>
      <c r="C18" s="9"/>
      <c r="D18" s="9"/>
      <c r="E18" s="9"/>
      <c r="F18" s="9"/>
      <c r="G18" s="9"/>
      <c r="H18" s="9"/>
      <c r="I18" s="9"/>
      <c r="J18" s="9"/>
      <c r="K18" s="9"/>
      <c r="L18" s="9"/>
      <c r="M18" s="9"/>
      <c r="N18" s="9"/>
      <c r="O18" s="9"/>
      <c r="P18" s="9"/>
      <c r="Q18" s="9"/>
      <c r="R18" s="9"/>
      <c r="S18" s="9"/>
      <c r="T18" s="10"/>
    </row>
    <row r="19" spans="2:20" x14ac:dyDescent="0.25">
      <c r="B19" s="8"/>
      <c r="C19" s="9"/>
      <c r="D19" s="9"/>
      <c r="E19" s="9"/>
      <c r="F19" s="9"/>
      <c r="G19" s="9"/>
      <c r="H19" s="9"/>
      <c r="I19" s="9"/>
      <c r="J19" s="9"/>
      <c r="K19" s="9"/>
      <c r="L19" s="9"/>
      <c r="M19" s="9"/>
      <c r="N19" s="9"/>
      <c r="O19" s="9"/>
      <c r="P19" s="9"/>
      <c r="Q19" s="9"/>
      <c r="R19" s="9"/>
      <c r="S19" s="9"/>
      <c r="T19" s="10"/>
    </row>
    <row r="20" spans="2:20" x14ac:dyDescent="0.25">
      <c r="B20" s="8"/>
      <c r="C20" s="9"/>
      <c r="D20" s="9"/>
      <c r="E20" s="9"/>
      <c r="F20" s="9"/>
      <c r="G20" s="9"/>
      <c r="H20" s="9"/>
      <c r="I20" s="9"/>
      <c r="J20" s="9"/>
      <c r="K20" s="9"/>
      <c r="L20" s="9"/>
      <c r="M20" s="9"/>
      <c r="N20" s="9"/>
      <c r="O20" s="9"/>
      <c r="P20" s="9"/>
      <c r="Q20" s="9"/>
      <c r="R20" s="9"/>
      <c r="S20" s="9"/>
      <c r="T20" s="10"/>
    </row>
    <row r="21" spans="2:20" x14ac:dyDescent="0.25">
      <c r="B21" s="8"/>
      <c r="C21" s="9"/>
      <c r="D21" s="9"/>
      <c r="E21" s="9"/>
      <c r="F21" s="9"/>
      <c r="G21" s="9"/>
      <c r="H21" s="9"/>
      <c r="I21" s="9"/>
      <c r="J21" s="9"/>
      <c r="K21" s="9"/>
      <c r="L21" s="9"/>
      <c r="M21" s="9"/>
      <c r="N21" s="9"/>
      <c r="O21" s="9"/>
      <c r="P21" s="9"/>
      <c r="Q21" s="9"/>
      <c r="R21" s="9"/>
      <c r="S21" s="9"/>
      <c r="T21" s="10"/>
    </row>
    <row r="22" spans="2:20" x14ac:dyDescent="0.25">
      <c r="B22" s="8"/>
      <c r="C22" s="9"/>
      <c r="D22" s="9"/>
      <c r="E22" s="9"/>
      <c r="F22" s="9"/>
      <c r="G22" s="9"/>
      <c r="H22" s="9"/>
      <c r="I22" s="9"/>
      <c r="J22" s="9"/>
      <c r="K22" s="9"/>
      <c r="L22" s="9"/>
      <c r="M22" s="9"/>
      <c r="N22" s="9"/>
      <c r="O22" s="9"/>
      <c r="P22" s="9"/>
      <c r="Q22" s="9"/>
      <c r="R22" s="9"/>
      <c r="S22" s="9"/>
      <c r="T22" s="10"/>
    </row>
    <row r="23" spans="2:20" x14ac:dyDescent="0.25">
      <c r="B23" s="8"/>
      <c r="C23" s="9"/>
      <c r="D23" s="9"/>
      <c r="E23" s="9"/>
      <c r="F23" s="9"/>
      <c r="G23" s="9"/>
      <c r="H23" s="9"/>
      <c r="I23" s="9"/>
      <c r="J23" s="9"/>
      <c r="K23" s="9"/>
      <c r="L23" s="9"/>
      <c r="M23" s="9"/>
      <c r="N23" s="9"/>
      <c r="O23" s="9"/>
      <c r="P23" s="9"/>
      <c r="Q23" s="9"/>
      <c r="R23" s="9"/>
      <c r="S23" s="9"/>
      <c r="T23" s="10"/>
    </row>
    <row r="24" spans="2:20" x14ac:dyDescent="0.25">
      <c r="B24" s="8"/>
      <c r="C24" s="9"/>
      <c r="D24" s="9"/>
      <c r="E24" s="9"/>
      <c r="F24" s="9"/>
      <c r="G24" s="9"/>
      <c r="H24" s="9"/>
      <c r="I24" s="9"/>
      <c r="J24" s="9"/>
      <c r="K24" s="9"/>
      <c r="L24" s="9"/>
      <c r="M24" s="9"/>
      <c r="N24" s="9"/>
      <c r="O24" s="9"/>
      <c r="P24" s="9"/>
      <c r="Q24" s="9"/>
      <c r="R24" s="9"/>
      <c r="S24" s="9"/>
      <c r="T24" s="10"/>
    </row>
    <row r="25" spans="2:20" x14ac:dyDescent="0.25">
      <c r="B25" s="8"/>
      <c r="C25" s="9"/>
      <c r="D25" s="9"/>
      <c r="E25" s="9"/>
      <c r="F25" s="9"/>
      <c r="G25" s="9"/>
      <c r="H25" s="9"/>
      <c r="I25" s="9"/>
      <c r="J25" s="9"/>
      <c r="K25" s="9"/>
      <c r="L25" s="9"/>
      <c r="M25" s="9"/>
      <c r="N25" s="9"/>
      <c r="O25" s="9"/>
      <c r="P25" s="9"/>
      <c r="Q25" s="9"/>
      <c r="R25" s="9"/>
      <c r="S25" s="9"/>
      <c r="T25" s="10"/>
    </row>
    <row r="26" spans="2:20" x14ac:dyDescent="0.25">
      <c r="B26" s="8"/>
      <c r="C26" s="9"/>
      <c r="D26" s="9"/>
      <c r="E26" s="9"/>
      <c r="F26" s="9"/>
      <c r="G26" s="9"/>
      <c r="H26" s="9"/>
      <c r="I26" s="9"/>
      <c r="J26" s="9"/>
      <c r="K26" s="9"/>
      <c r="L26" s="9"/>
      <c r="M26" s="9"/>
      <c r="N26" s="9"/>
      <c r="O26" s="9"/>
      <c r="P26" s="9"/>
      <c r="Q26" s="9"/>
      <c r="R26" s="9"/>
      <c r="S26" s="9"/>
      <c r="T26" s="10"/>
    </row>
    <row r="27" spans="2:20" x14ac:dyDescent="0.25">
      <c r="B27" s="8"/>
      <c r="C27" s="9"/>
      <c r="D27" s="9"/>
      <c r="E27" s="9"/>
      <c r="F27" s="9"/>
      <c r="G27" s="9"/>
      <c r="H27" s="9"/>
      <c r="I27" s="9"/>
      <c r="J27" s="9"/>
      <c r="K27" s="9"/>
      <c r="L27" s="9"/>
      <c r="M27" s="9"/>
      <c r="N27" s="9"/>
      <c r="O27" s="9"/>
      <c r="P27" s="9"/>
      <c r="Q27" s="9"/>
      <c r="R27" s="9"/>
      <c r="S27" s="9"/>
      <c r="T27" s="10"/>
    </row>
    <row r="28" spans="2:20" x14ac:dyDescent="0.25">
      <c r="B28" s="8"/>
      <c r="C28" s="9"/>
      <c r="D28" s="9"/>
      <c r="E28" s="9"/>
      <c r="F28" s="9"/>
      <c r="G28" s="9"/>
      <c r="H28" s="9"/>
      <c r="I28" s="9"/>
      <c r="J28" s="9"/>
      <c r="K28" s="9"/>
      <c r="L28" s="9"/>
      <c r="M28" s="9"/>
      <c r="N28" s="9"/>
      <c r="O28" s="9"/>
      <c r="P28" s="9"/>
      <c r="Q28" s="9"/>
      <c r="R28" s="9"/>
      <c r="S28" s="9"/>
      <c r="T28" s="10"/>
    </row>
    <row r="29" spans="2:20" x14ac:dyDescent="0.25">
      <c r="B29" s="8"/>
      <c r="C29" s="9"/>
      <c r="D29" s="9"/>
      <c r="E29" s="9"/>
      <c r="F29" s="9"/>
      <c r="G29" s="9"/>
      <c r="H29" s="9"/>
      <c r="I29" s="9"/>
      <c r="J29" s="9"/>
      <c r="K29" s="9"/>
      <c r="L29" s="9"/>
      <c r="M29" s="67"/>
      <c r="N29" s="9"/>
      <c r="O29" s="9"/>
      <c r="P29" s="9"/>
      <c r="Q29" s="9"/>
      <c r="R29" s="9"/>
      <c r="S29" s="9"/>
      <c r="T29" s="10"/>
    </row>
    <row r="30" spans="2:20" x14ac:dyDescent="0.25">
      <c r="B30" s="8"/>
      <c r="C30" s="9"/>
      <c r="D30" s="9"/>
      <c r="E30" s="9"/>
      <c r="F30" s="9"/>
      <c r="G30" s="9"/>
      <c r="H30" s="9"/>
      <c r="I30" s="9"/>
      <c r="J30" s="9"/>
      <c r="K30" s="9"/>
      <c r="L30" s="9"/>
      <c r="M30" s="9"/>
      <c r="N30" s="9"/>
      <c r="O30" s="9"/>
      <c r="P30" s="9"/>
      <c r="Q30" s="9"/>
      <c r="R30" s="9"/>
      <c r="S30" s="9"/>
      <c r="T30" s="10"/>
    </row>
    <row r="31" spans="2:20" x14ac:dyDescent="0.25">
      <c r="B31" s="8"/>
      <c r="C31" s="9"/>
      <c r="D31" s="9"/>
      <c r="E31" s="9"/>
      <c r="F31" s="9"/>
      <c r="G31" s="9"/>
      <c r="H31" s="9"/>
      <c r="I31" s="9"/>
      <c r="J31" s="9"/>
      <c r="K31" s="9"/>
      <c r="L31" s="9"/>
      <c r="M31" s="9"/>
      <c r="N31" s="9"/>
      <c r="O31" s="9"/>
      <c r="P31" s="9"/>
      <c r="Q31" s="9"/>
      <c r="R31" s="9"/>
      <c r="S31" s="9"/>
      <c r="T31" s="10"/>
    </row>
    <row r="32" spans="2:20" x14ac:dyDescent="0.25">
      <c r="B32" s="8"/>
      <c r="C32" s="9"/>
      <c r="D32" s="9"/>
      <c r="E32" s="9"/>
      <c r="F32" s="9"/>
      <c r="G32" s="9"/>
      <c r="H32" s="9"/>
      <c r="I32" s="9"/>
      <c r="J32" s="9"/>
      <c r="K32" s="9"/>
      <c r="L32" s="9"/>
      <c r="M32" s="9"/>
      <c r="N32" s="9"/>
      <c r="O32" s="9"/>
      <c r="P32" s="9"/>
      <c r="Q32" s="9"/>
      <c r="R32" s="9"/>
      <c r="S32" s="9"/>
      <c r="T32" s="10"/>
    </row>
    <row r="33" spans="2:24" x14ac:dyDescent="0.25">
      <c r="B33" s="8"/>
      <c r="C33" s="9"/>
      <c r="D33" s="9"/>
      <c r="E33" s="9"/>
      <c r="F33" s="9"/>
      <c r="G33" s="9"/>
      <c r="H33" s="9"/>
      <c r="I33" s="9"/>
      <c r="J33" s="9"/>
      <c r="K33" s="9"/>
      <c r="L33" s="9"/>
      <c r="M33" s="9"/>
      <c r="N33" s="9"/>
      <c r="O33" s="9"/>
      <c r="T33" s="10"/>
      <c r="V33" s="58"/>
      <c r="W33" s="59" t="s">
        <v>452</v>
      </c>
      <c r="X33" s="60"/>
    </row>
    <row r="34" spans="2:24" x14ac:dyDescent="0.25">
      <c r="B34" s="8"/>
      <c r="C34" s="9"/>
      <c r="D34" s="9"/>
      <c r="E34" s="9"/>
      <c r="F34" s="9"/>
      <c r="G34" s="9"/>
      <c r="H34" s="9"/>
      <c r="I34" s="9"/>
      <c r="J34" s="9"/>
      <c r="K34" s="9"/>
      <c r="L34" s="9"/>
      <c r="M34" s="9"/>
      <c r="N34" s="9"/>
      <c r="O34" s="9"/>
      <c r="T34" s="10"/>
      <c r="V34" s="61"/>
      <c r="W34" s="57"/>
      <c r="X34" s="62"/>
    </row>
    <row r="35" spans="2:24" x14ac:dyDescent="0.25">
      <c r="B35" s="8"/>
      <c r="C35" s="9"/>
      <c r="D35" s="9"/>
      <c r="E35" s="9"/>
      <c r="F35" s="9"/>
      <c r="G35" s="9"/>
      <c r="H35" s="9"/>
      <c r="I35" s="9"/>
      <c r="J35" s="9"/>
      <c r="K35" s="9"/>
      <c r="L35" s="9"/>
      <c r="M35" s="9"/>
      <c r="N35" s="9"/>
      <c r="O35" s="9"/>
      <c r="T35" s="10"/>
      <c r="V35" s="61"/>
      <c r="W35" s="57"/>
      <c r="X35" s="62"/>
    </row>
    <row r="36" spans="2:24" x14ac:dyDescent="0.25">
      <c r="B36" s="8"/>
      <c r="C36" s="9"/>
      <c r="D36" s="9"/>
      <c r="E36" s="9"/>
      <c r="F36" s="9"/>
      <c r="G36" s="9"/>
      <c r="H36" s="9"/>
      <c r="I36" s="9"/>
      <c r="J36" s="9"/>
      <c r="K36" s="9"/>
      <c r="L36" s="9"/>
      <c r="M36" s="9"/>
      <c r="N36" s="9"/>
      <c r="O36" s="9"/>
      <c r="T36" s="10"/>
      <c r="V36" s="61"/>
      <c r="W36" s="57"/>
      <c r="X36" s="62"/>
    </row>
    <row r="37" spans="2:24" x14ac:dyDescent="0.25">
      <c r="B37" s="8"/>
      <c r="C37" s="9"/>
      <c r="D37" s="9"/>
      <c r="E37" s="9"/>
      <c r="F37" s="9"/>
      <c r="G37" s="9"/>
      <c r="H37" s="9"/>
      <c r="I37" s="9"/>
      <c r="J37" s="9"/>
      <c r="K37" s="9"/>
      <c r="L37" s="9"/>
      <c r="M37" s="9"/>
      <c r="N37" s="9"/>
      <c r="O37" s="9"/>
      <c r="T37" s="10"/>
      <c r="V37" s="61"/>
      <c r="W37" s="57"/>
      <c r="X37" s="62"/>
    </row>
    <row r="38" spans="2:24" x14ac:dyDescent="0.25">
      <c r="B38" s="8"/>
      <c r="C38" s="9"/>
      <c r="D38" s="9"/>
      <c r="E38" s="9"/>
      <c r="F38" s="9"/>
      <c r="G38" s="9"/>
      <c r="H38" s="9"/>
      <c r="I38" s="9"/>
      <c r="J38" s="9"/>
      <c r="K38" s="9"/>
      <c r="L38" s="9"/>
      <c r="M38" s="9"/>
      <c r="N38" s="9"/>
      <c r="O38" s="9"/>
      <c r="T38" s="10"/>
      <c r="V38" s="61"/>
      <c r="W38" s="56" t="s">
        <v>455</v>
      </c>
      <c r="X38" s="62"/>
    </row>
    <row r="39" spans="2:24" x14ac:dyDescent="0.25">
      <c r="B39" s="8"/>
      <c r="C39" s="9"/>
      <c r="D39" s="9"/>
      <c r="E39" s="9"/>
      <c r="F39" s="9"/>
      <c r="G39" s="9"/>
      <c r="H39" s="9"/>
      <c r="I39" s="9"/>
      <c r="J39" s="9"/>
      <c r="K39" s="9"/>
      <c r="L39" s="9"/>
      <c r="M39" s="9"/>
      <c r="N39" s="9"/>
      <c r="O39" s="9"/>
      <c r="T39" s="10"/>
      <c r="V39" s="61"/>
      <c r="W39" s="38"/>
      <c r="X39" s="62"/>
    </row>
    <row r="40" spans="2:24" x14ac:dyDescent="0.25">
      <c r="B40" s="8"/>
      <c r="C40" s="9"/>
      <c r="D40" s="9"/>
      <c r="E40" s="9"/>
      <c r="F40" s="9"/>
      <c r="G40" s="9"/>
      <c r="H40" s="9"/>
      <c r="I40" s="9"/>
      <c r="J40" s="9"/>
      <c r="K40" s="9"/>
      <c r="L40" s="9"/>
      <c r="M40" s="9"/>
      <c r="N40" s="9"/>
      <c r="O40" s="9"/>
      <c r="T40" s="10"/>
      <c r="V40" s="61"/>
      <c r="W40" s="38"/>
      <c r="X40" s="62"/>
    </row>
    <row r="41" spans="2:24" x14ac:dyDescent="0.25">
      <c r="B41" s="8"/>
      <c r="C41" s="9"/>
      <c r="D41" s="9"/>
      <c r="E41" s="9"/>
      <c r="F41" s="9"/>
      <c r="G41" s="9"/>
      <c r="H41" s="9"/>
      <c r="I41" s="9"/>
      <c r="J41" s="9"/>
      <c r="K41" s="9"/>
      <c r="L41" s="9"/>
      <c r="M41" s="9"/>
      <c r="N41" s="9"/>
      <c r="O41" s="9"/>
      <c r="T41" s="10"/>
      <c r="V41" s="61"/>
      <c r="W41" s="38"/>
      <c r="X41" s="62"/>
    </row>
    <row r="42" spans="2:24" x14ac:dyDescent="0.25">
      <c r="B42" s="8"/>
      <c r="C42" s="9"/>
      <c r="D42" s="9"/>
      <c r="E42" s="9"/>
      <c r="F42" s="9"/>
      <c r="G42" s="9"/>
      <c r="H42" s="9"/>
      <c r="I42" s="9"/>
      <c r="J42" s="9"/>
      <c r="K42" s="9"/>
      <c r="L42" s="9"/>
      <c r="M42" s="9"/>
      <c r="N42" s="9"/>
      <c r="O42" s="9"/>
      <c r="T42" s="10"/>
      <c r="V42" s="61"/>
      <c r="W42" s="57"/>
      <c r="X42" s="62"/>
    </row>
    <row r="43" spans="2:24" x14ac:dyDescent="0.25">
      <c r="B43" s="8"/>
      <c r="C43" s="9"/>
      <c r="D43" s="9"/>
      <c r="E43" s="9"/>
      <c r="F43" s="9"/>
      <c r="G43" s="9"/>
      <c r="H43" s="9"/>
      <c r="I43" s="9"/>
      <c r="J43" s="9"/>
      <c r="K43" s="9"/>
      <c r="L43" s="9"/>
      <c r="M43" s="9"/>
      <c r="N43" s="9"/>
      <c r="O43" s="9"/>
      <c r="T43" s="10"/>
      <c r="V43" s="61"/>
      <c r="W43" s="56" t="s">
        <v>454</v>
      </c>
      <c r="X43" s="62"/>
    </row>
    <row r="44" spans="2:24" x14ac:dyDescent="0.25">
      <c r="B44" s="8"/>
      <c r="C44" s="9"/>
      <c r="D44" s="9"/>
      <c r="E44" s="9"/>
      <c r="F44" s="9"/>
      <c r="G44" s="9"/>
      <c r="H44" s="9"/>
      <c r="I44" s="9"/>
      <c r="J44" s="9"/>
      <c r="K44" s="9"/>
      <c r="L44" s="9"/>
      <c r="M44" s="9"/>
      <c r="N44" s="9"/>
      <c r="O44" s="9"/>
      <c r="T44" s="10"/>
      <c r="V44" s="61"/>
      <c r="W44" s="66" t="s">
        <v>453</v>
      </c>
      <c r="X44" s="62"/>
    </row>
    <row r="45" spans="2:24" x14ac:dyDescent="0.25">
      <c r="B45" s="8"/>
      <c r="C45" s="9"/>
      <c r="D45" s="9"/>
      <c r="E45" s="9"/>
      <c r="F45" s="9"/>
      <c r="G45" s="9"/>
      <c r="H45" s="9"/>
      <c r="I45" s="9"/>
      <c r="J45" s="9"/>
      <c r="K45" s="9"/>
      <c r="L45" s="9"/>
      <c r="M45" s="9"/>
      <c r="N45" s="9"/>
      <c r="O45" s="9"/>
      <c r="T45" s="10"/>
      <c r="V45" s="61"/>
      <c r="W45" s="57"/>
      <c r="X45" s="62"/>
    </row>
    <row r="46" spans="2:24" x14ac:dyDescent="0.25">
      <c r="B46" s="8"/>
      <c r="C46" s="9"/>
      <c r="D46" s="9"/>
      <c r="E46" s="9"/>
      <c r="F46" s="9"/>
      <c r="G46" s="9"/>
      <c r="H46" s="9"/>
      <c r="I46" s="9"/>
      <c r="J46" s="9"/>
      <c r="K46" s="9"/>
      <c r="L46" s="9"/>
      <c r="M46" s="9"/>
      <c r="N46" s="9"/>
      <c r="O46" s="9"/>
      <c r="T46" s="10"/>
      <c r="V46" s="61"/>
      <c r="W46" s="9"/>
      <c r="X46" s="62"/>
    </row>
    <row r="47" spans="2:24" x14ac:dyDescent="0.25">
      <c r="B47" s="8"/>
      <c r="C47" s="9"/>
      <c r="D47" s="9"/>
      <c r="E47" s="9"/>
      <c r="F47" s="9"/>
      <c r="G47" s="9"/>
      <c r="H47" s="9"/>
      <c r="I47" s="9"/>
      <c r="J47" s="9"/>
      <c r="K47" s="9"/>
      <c r="L47" s="9"/>
      <c r="M47" s="9"/>
      <c r="N47" s="9"/>
      <c r="O47" s="9"/>
      <c r="T47" s="10"/>
      <c r="V47" s="61"/>
      <c r="W47" s="9"/>
      <c r="X47" s="62"/>
    </row>
    <row r="48" spans="2:24" x14ac:dyDescent="0.25">
      <c r="B48" s="8"/>
      <c r="C48" s="9"/>
      <c r="D48" s="9"/>
      <c r="E48" s="9"/>
      <c r="F48" s="9"/>
      <c r="G48" s="9"/>
      <c r="H48" s="9"/>
      <c r="I48" s="9"/>
      <c r="J48" s="9"/>
      <c r="K48" s="9"/>
      <c r="L48" s="9"/>
      <c r="M48" s="9"/>
      <c r="N48" s="9"/>
      <c r="O48" s="9"/>
      <c r="T48" s="10"/>
      <c r="V48" s="63"/>
      <c r="W48" s="64"/>
      <c r="X48" s="65"/>
    </row>
    <row r="49" spans="2:20" ht="5.25" customHeight="1" thickBot="1" x14ac:dyDescent="0.3">
      <c r="B49" s="11"/>
      <c r="C49" s="12"/>
      <c r="D49" s="12"/>
      <c r="E49" s="12"/>
      <c r="F49" s="12"/>
      <c r="G49" s="12"/>
      <c r="H49" s="12"/>
      <c r="I49" s="12"/>
      <c r="J49" s="12"/>
      <c r="K49" s="12"/>
      <c r="L49" s="12"/>
      <c r="M49" s="12"/>
      <c r="N49" s="12"/>
      <c r="O49" s="12"/>
      <c r="P49" s="12"/>
      <c r="Q49" s="12"/>
      <c r="R49" s="12"/>
      <c r="S49" s="12"/>
      <c r="T49" s="13"/>
    </row>
  </sheetData>
  <mergeCells count="1">
    <mergeCell ref="C3:S3"/>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tabColor rgb="FFFF6600"/>
  </sheetPr>
  <dimension ref="B1:Y73"/>
  <sheetViews>
    <sheetView zoomScale="80" zoomScaleNormal="80" workbookViewId="0">
      <pane xSplit="2" ySplit="3" topLeftCell="C37" activePane="bottomRight" state="frozen"/>
      <selection pane="topRight" activeCell="C1" sqref="C1"/>
      <selection pane="bottomLeft" activeCell="A4" sqref="A4"/>
      <selection pane="bottomRight" activeCell="R68" sqref="R68"/>
    </sheetView>
  </sheetViews>
  <sheetFormatPr baseColWidth="10" defaultColWidth="11.42578125" defaultRowHeight="15" x14ac:dyDescent="0.25"/>
  <cols>
    <col min="1" max="2" width="2.28515625" style="1" customWidth="1"/>
    <col min="3" max="19" width="13.28515625" style="1" customWidth="1"/>
    <col min="20" max="20" width="2.28515625" style="1" customWidth="1"/>
    <col min="21" max="21" width="4.140625" style="1" customWidth="1"/>
    <col min="22" max="24" width="13.28515625" style="1" customWidth="1"/>
    <col min="25" max="16384" width="11.42578125" style="1"/>
  </cols>
  <sheetData>
    <row r="1" spans="2:20" ht="4.5" customHeight="1" thickBot="1" x14ac:dyDescent="0.3"/>
    <row r="2" spans="2:20" ht="3.75" customHeight="1" x14ac:dyDescent="0.25">
      <c r="B2" s="5"/>
      <c r="C2" s="6"/>
      <c r="D2" s="6"/>
      <c r="E2" s="6"/>
      <c r="F2" s="6"/>
      <c r="G2" s="6"/>
      <c r="H2" s="6"/>
      <c r="I2" s="6"/>
      <c r="J2" s="6"/>
      <c r="K2" s="6"/>
      <c r="L2" s="6"/>
      <c r="M2" s="6"/>
      <c r="N2" s="6"/>
      <c r="O2" s="6"/>
      <c r="P2" s="6"/>
      <c r="Q2" s="6"/>
      <c r="R2" s="6"/>
      <c r="S2" s="6"/>
      <c r="T2" s="7"/>
    </row>
    <row r="3" spans="2:20" ht="26.25" x14ac:dyDescent="0.4">
      <c r="B3" s="8"/>
      <c r="C3" s="280" t="s">
        <v>460</v>
      </c>
      <c r="D3" s="280"/>
      <c r="E3" s="280"/>
      <c r="F3" s="280"/>
      <c r="G3" s="280"/>
      <c r="H3" s="280"/>
      <c r="I3" s="280"/>
      <c r="J3" s="280"/>
      <c r="K3" s="280"/>
      <c r="L3" s="280"/>
      <c r="M3" s="280"/>
      <c r="N3" s="280"/>
      <c r="O3" s="280"/>
      <c r="P3" s="280"/>
      <c r="Q3" s="280"/>
      <c r="R3" s="280"/>
      <c r="S3" s="280"/>
      <c r="T3" s="10"/>
    </row>
    <row r="4" spans="2:20" x14ac:dyDescent="0.25">
      <c r="B4" s="8"/>
      <c r="C4" s="9"/>
      <c r="D4" s="9"/>
      <c r="E4" s="9"/>
      <c r="F4" s="9"/>
      <c r="G4" s="9"/>
      <c r="H4" s="9"/>
      <c r="I4" s="9"/>
      <c r="J4" s="9"/>
      <c r="K4" s="9"/>
      <c r="L4" s="9"/>
      <c r="M4" s="9"/>
      <c r="N4" s="9"/>
      <c r="O4" s="9"/>
      <c r="P4" s="9"/>
      <c r="Q4" s="9"/>
      <c r="R4" s="9"/>
      <c r="S4" s="9"/>
      <c r="T4" s="10"/>
    </row>
    <row r="5" spans="2:20" x14ac:dyDescent="0.25">
      <c r="B5" s="8"/>
      <c r="C5" s="9"/>
      <c r="D5" s="9"/>
      <c r="E5" s="9"/>
      <c r="F5" s="9"/>
      <c r="G5" s="9"/>
      <c r="H5" s="9"/>
      <c r="I5" s="9"/>
      <c r="J5" s="9"/>
      <c r="K5" s="9"/>
      <c r="L5" s="9"/>
      <c r="M5" s="9"/>
      <c r="N5" s="9"/>
      <c r="O5" s="9"/>
      <c r="P5" s="9"/>
      <c r="Q5" s="9"/>
      <c r="R5" s="9"/>
      <c r="S5" s="9"/>
      <c r="T5" s="10"/>
    </row>
    <row r="6" spans="2:20" x14ac:dyDescent="0.25">
      <c r="B6" s="8"/>
      <c r="C6" s="9"/>
      <c r="D6" s="9"/>
      <c r="E6" s="9"/>
      <c r="F6" s="9"/>
      <c r="G6" s="9"/>
      <c r="H6" s="9"/>
      <c r="I6" s="9"/>
      <c r="J6" s="9"/>
      <c r="K6" s="9"/>
      <c r="L6" s="9"/>
      <c r="M6" s="9"/>
      <c r="N6" s="9"/>
      <c r="O6" s="9"/>
      <c r="P6" s="9"/>
      <c r="Q6" s="9"/>
      <c r="R6" s="9"/>
      <c r="S6" s="9"/>
      <c r="T6" s="10"/>
    </row>
    <row r="7" spans="2:20" x14ac:dyDescent="0.25">
      <c r="B7" s="8"/>
      <c r="C7" s="9"/>
      <c r="D7" s="9"/>
      <c r="E7" s="9"/>
      <c r="F7" s="9"/>
      <c r="G7" s="9"/>
      <c r="H7" s="9"/>
      <c r="I7" s="9"/>
      <c r="J7" s="9"/>
      <c r="K7" s="9"/>
      <c r="L7" s="9"/>
      <c r="M7" s="9"/>
      <c r="N7" s="9"/>
      <c r="O7" s="9"/>
      <c r="P7" s="9"/>
      <c r="Q7" s="9"/>
      <c r="R7" s="9"/>
      <c r="S7" s="9"/>
      <c r="T7" s="10"/>
    </row>
    <row r="8" spans="2:20" x14ac:dyDescent="0.25">
      <c r="B8" s="8"/>
      <c r="C8" s="9"/>
      <c r="D8" s="9"/>
      <c r="E8" s="9"/>
      <c r="F8" s="9"/>
      <c r="G8" s="9"/>
      <c r="H8" s="9"/>
      <c r="I8" s="9"/>
      <c r="J8" s="9"/>
      <c r="K8" s="9"/>
      <c r="L8" s="9"/>
      <c r="M8" s="9"/>
      <c r="N8" s="9"/>
      <c r="O8" s="9"/>
      <c r="P8" s="9"/>
      <c r="Q8" s="9"/>
      <c r="R8" s="9"/>
      <c r="S8" s="9"/>
      <c r="T8" s="10"/>
    </row>
    <row r="9" spans="2:20" x14ac:dyDescent="0.25">
      <c r="B9" s="8"/>
      <c r="C9" s="9"/>
      <c r="D9" s="9"/>
      <c r="E9" s="9"/>
      <c r="F9" s="9"/>
      <c r="G9" s="9"/>
      <c r="H9" s="9"/>
      <c r="I9" s="9"/>
      <c r="J9" s="9"/>
      <c r="K9" s="9"/>
      <c r="L9" s="9"/>
      <c r="M9" s="9"/>
      <c r="N9" s="9"/>
      <c r="O9" s="9"/>
      <c r="P9" s="9"/>
      <c r="Q9" s="9"/>
      <c r="R9" s="9"/>
      <c r="S9" s="9"/>
      <c r="T9" s="10"/>
    </row>
    <row r="10" spans="2:20" x14ac:dyDescent="0.25">
      <c r="B10" s="8"/>
      <c r="C10" s="9"/>
      <c r="D10" s="9"/>
      <c r="E10" s="9"/>
      <c r="F10" s="9"/>
      <c r="G10" s="9"/>
      <c r="H10" s="9"/>
      <c r="I10" s="9"/>
      <c r="J10" s="9"/>
      <c r="K10" s="9"/>
      <c r="L10" s="9"/>
      <c r="M10" s="9"/>
      <c r="N10" s="9"/>
      <c r="O10" s="9"/>
      <c r="P10" s="9"/>
      <c r="Q10" s="9"/>
      <c r="R10" s="9"/>
      <c r="S10" s="9"/>
      <c r="T10" s="10"/>
    </row>
    <row r="11" spans="2:20" x14ac:dyDescent="0.25">
      <c r="B11" s="8"/>
      <c r="C11" s="9"/>
      <c r="D11" s="9"/>
      <c r="E11" s="9"/>
      <c r="F11" s="9"/>
      <c r="G11" s="9"/>
      <c r="H11" s="9"/>
      <c r="I11" s="9"/>
      <c r="J11" s="9"/>
      <c r="K11" s="9"/>
      <c r="L11" s="9"/>
      <c r="M11" s="9"/>
      <c r="N11" s="9"/>
      <c r="O11" s="9"/>
      <c r="P11" s="9"/>
      <c r="Q11" s="9"/>
      <c r="R11" s="9"/>
      <c r="S11" s="9"/>
      <c r="T11" s="10"/>
    </row>
    <row r="12" spans="2:20" x14ac:dyDescent="0.25">
      <c r="B12" s="8"/>
      <c r="C12" s="9"/>
      <c r="D12" s="9"/>
      <c r="E12" s="9"/>
      <c r="F12" s="9"/>
      <c r="G12" s="9"/>
      <c r="H12" s="9"/>
      <c r="I12" s="9"/>
      <c r="J12" s="9"/>
      <c r="K12" s="9"/>
      <c r="L12" s="9"/>
      <c r="M12" s="9"/>
      <c r="N12" s="9"/>
      <c r="O12" s="9"/>
      <c r="P12" s="9"/>
      <c r="Q12" s="9"/>
      <c r="R12" s="9"/>
      <c r="S12" s="9"/>
      <c r="T12" s="10"/>
    </row>
    <row r="13" spans="2:20" x14ac:dyDescent="0.25">
      <c r="B13" s="8"/>
      <c r="C13" s="9"/>
      <c r="D13" s="9"/>
      <c r="E13" s="9"/>
      <c r="F13" s="9"/>
      <c r="G13" s="9"/>
      <c r="H13" s="9"/>
      <c r="I13" s="9"/>
      <c r="J13" s="9"/>
      <c r="K13" s="9"/>
      <c r="L13" s="9"/>
      <c r="M13" s="9"/>
      <c r="N13" s="9"/>
      <c r="O13" s="9"/>
      <c r="P13" s="9"/>
      <c r="Q13" s="9"/>
      <c r="R13" s="9"/>
      <c r="S13" s="9"/>
      <c r="T13" s="10"/>
    </row>
    <row r="14" spans="2:20" x14ac:dyDescent="0.25">
      <c r="B14" s="8"/>
      <c r="C14" s="9"/>
      <c r="D14" s="9"/>
      <c r="E14" s="9"/>
      <c r="F14" s="9"/>
      <c r="G14" s="9"/>
      <c r="H14" s="9"/>
      <c r="I14" s="9"/>
      <c r="J14" s="9"/>
      <c r="K14" s="9"/>
      <c r="L14" s="9"/>
      <c r="M14" s="9"/>
      <c r="N14" s="9"/>
      <c r="O14" s="9"/>
      <c r="P14" s="9"/>
      <c r="Q14" s="9"/>
      <c r="R14" s="9"/>
      <c r="S14" s="9"/>
      <c r="T14" s="10"/>
    </row>
    <row r="15" spans="2:20" x14ac:dyDescent="0.25">
      <c r="B15" s="8"/>
      <c r="C15" s="9"/>
      <c r="D15" s="9"/>
      <c r="E15" s="9"/>
      <c r="F15" s="9"/>
      <c r="G15" s="9"/>
      <c r="H15" s="9"/>
      <c r="I15" s="9"/>
      <c r="J15" s="9"/>
      <c r="K15" s="9"/>
      <c r="L15" s="9"/>
      <c r="M15" s="9"/>
      <c r="N15" s="9"/>
      <c r="O15" s="9"/>
      <c r="P15" s="9"/>
      <c r="Q15" s="9"/>
      <c r="R15" s="9"/>
      <c r="S15" s="9"/>
      <c r="T15" s="10"/>
    </row>
    <row r="16" spans="2:20" x14ac:dyDescent="0.25">
      <c r="B16" s="8"/>
      <c r="C16" s="9"/>
      <c r="D16" s="9"/>
      <c r="E16" s="9"/>
      <c r="F16" s="9"/>
      <c r="G16" s="9"/>
      <c r="H16" s="9"/>
      <c r="I16" s="9"/>
      <c r="J16" s="9"/>
      <c r="K16" s="9"/>
      <c r="L16" s="9"/>
      <c r="M16" s="9"/>
      <c r="N16" s="9"/>
      <c r="O16" s="9"/>
      <c r="P16" s="9"/>
      <c r="Q16" s="9"/>
      <c r="R16" s="9"/>
      <c r="S16" s="9"/>
      <c r="T16" s="10"/>
    </row>
    <row r="17" spans="2:20" x14ac:dyDescent="0.25">
      <c r="B17" s="8"/>
      <c r="C17" s="9"/>
      <c r="D17" s="9"/>
      <c r="E17" s="9"/>
      <c r="F17" s="9"/>
      <c r="G17" s="9"/>
      <c r="H17" s="9"/>
      <c r="I17" s="9"/>
      <c r="J17" s="9"/>
      <c r="K17" s="9"/>
      <c r="L17" s="9"/>
      <c r="M17" s="9"/>
      <c r="N17" s="9"/>
      <c r="O17" s="9"/>
      <c r="P17" s="9"/>
      <c r="Q17" s="9"/>
      <c r="R17" s="9"/>
      <c r="S17" s="9"/>
      <c r="T17" s="10"/>
    </row>
    <row r="18" spans="2:20" x14ac:dyDescent="0.25">
      <c r="B18" s="8"/>
      <c r="C18" s="9"/>
      <c r="D18" s="9"/>
      <c r="E18" s="9"/>
      <c r="F18" s="9"/>
      <c r="G18" s="9"/>
      <c r="H18" s="9"/>
      <c r="I18" s="9"/>
      <c r="J18" s="9"/>
      <c r="K18" s="9"/>
      <c r="L18" s="9"/>
      <c r="M18" s="9"/>
      <c r="N18" s="9"/>
      <c r="O18" s="9"/>
      <c r="P18" s="9"/>
      <c r="Q18" s="9"/>
      <c r="R18" s="9"/>
      <c r="S18" s="9"/>
      <c r="T18" s="10"/>
    </row>
    <row r="19" spans="2:20" x14ac:dyDescent="0.25">
      <c r="B19" s="8"/>
      <c r="C19" s="9"/>
      <c r="D19" s="9"/>
      <c r="E19" s="9"/>
      <c r="F19" s="9"/>
      <c r="G19" s="9"/>
      <c r="H19" s="9"/>
      <c r="I19" s="9"/>
      <c r="J19" s="9"/>
      <c r="K19" s="9"/>
      <c r="L19" s="9"/>
      <c r="M19" s="9"/>
      <c r="N19" s="9"/>
      <c r="O19" s="9"/>
      <c r="P19" s="9"/>
      <c r="Q19" s="9"/>
      <c r="R19" s="9"/>
      <c r="S19" s="9"/>
      <c r="T19" s="10"/>
    </row>
    <row r="20" spans="2:20" x14ac:dyDescent="0.25">
      <c r="B20" s="8"/>
      <c r="C20" s="9"/>
      <c r="D20" s="9"/>
      <c r="E20" s="9"/>
      <c r="F20" s="9"/>
      <c r="G20" s="9"/>
      <c r="H20" s="9"/>
      <c r="I20" s="9"/>
      <c r="J20" s="9"/>
      <c r="K20" s="9"/>
      <c r="L20" s="9"/>
      <c r="M20" s="9"/>
      <c r="N20" s="9"/>
      <c r="O20" s="9"/>
      <c r="P20" s="9"/>
      <c r="Q20" s="9"/>
      <c r="R20" s="9"/>
      <c r="S20" s="9"/>
      <c r="T20" s="10"/>
    </row>
    <row r="21" spans="2:20" x14ac:dyDescent="0.25">
      <c r="B21" s="8"/>
      <c r="C21" s="9"/>
      <c r="D21" s="9"/>
      <c r="E21" s="9"/>
      <c r="F21" s="9"/>
      <c r="G21" s="9"/>
      <c r="H21" s="9"/>
      <c r="I21" s="9"/>
      <c r="J21" s="9"/>
      <c r="K21" s="9"/>
      <c r="L21" s="9"/>
      <c r="M21" s="9"/>
      <c r="N21" s="9"/>
      <c r="O21" s="9"/>
      <c r="P21" s="9"/>
      <c r="Q21" s="9"/>
      <c r="R21" s="9"/>
      <c r="S21" s="9"/>
      <c r="T21" s="10"/>
    </row>
    <row r="22" spans="2:20" x14ac:dyDescent="0.25">
      <c r="B22" s="8"/>
      <c r="C22" s="9"/>
      <c r="D22" s="9"/>
      <c r="E22" s="9"/>
      <c r="F22" s="9"/>
      <c r="G22" s="9"/>
      <c r="H22" s="9"/>
      <c r="I22" s="9"/>
      <c r="J22" s="9"/>
      <c r="K22" s="9"/>
      <c r="L22" s="9"/>
      <c r="M22" s="9"/>
      <c r="N22" s="9"/>
      <c r="O22" s="9"/>
      <c r="P22" s="9"/>
      <c r="Q22" s="9"/>
      <c r="R22" s="9"/>
      <c r="S22" s="9"/>
      <c r="T22" s="10"/>
    </row>
    <row r="23" spans="2:20" x14ac:dyDescent="0.25">
      <c r="B23" s="8"/>
      <c r="C23" s="9"/>
      <c r="D23" s="9"/>
      <c r="E23" s="9"/>
      <c r="F23" s="9"/>
      <c r="G23" s="9"/>
      <c r="H23" s="9"/>
      <c r="I23" s="9"/>
      <c r="J23" s="9"/>
      <c r="K23" s="9"/>
      <c r="L23" s="9"/>
      <c r="M23" s="9"/>
      <c r="N23" s="9"/>
      <c r="O23" s="9"/>
      <c r="P23" s="9"/>
      <c r="Q23" s="9"/>
      <c r="R23" s="9"/>
      <c r="S23" s="9"/>
      <c r="T23" s="10"/>
    </row>
    <row r="24" spans="2:20" x14ac:dyDescent="0.25">
      <c r="B24" s="8"/>
      <c r="C24" s="9"/>
      <c r="D24" s="9"/>
      <c r="E24" s="9"/>
      <c r="F24" s="9"/>
      <c r="G24" s="9"/>
      <c r="H24" s="9"/>
      <c r="I24" s="9"/>
      <c r="J24" s="9"/>
      <c r="K24" s="9"/>
      <c r="L24" s="9"/>
      <c r="M24" s="9"/>
      <c r="N24" s="9"/>
      <c r="O24" s="9"/>
      <c r="P24" s="9"/>
      <c r="Q24" s="9"/>
      <c r="R24" s="9"/>
      <c r="S24" s="9"/>
      <c r="T24" s="10"/>
    </row>
    <row r="25" spans="2:20" x14ac:dyDescent="0.25">
      <c r="B25" s="8"/>
      <c r="C25" s="9"/>
      <c r="D25" s="9"/>
      <c r="E25" s="9"/>
      <c r="F25" s="9"/>
      <c r="G25" s="9"/>
      <c r="H25" s="9"/>
      <c r="I25" s="9"/>
      <c r="J25" s="9"/>
      <c r="K25" s="9"/>
      <c r="L25" s="9"/>
      <c r="M25" s="9"/>
      <c r="N25" s="9"/>
      <c r="O25" s="9"/>
      <c r="P25" s="9"/>
      <c r="Q25" s="9"/>
      <c r="R25" s="9"/>
      <c r="S25" s="9"/>
      <c r="T25" s="10"/>
    </row>
    <row r="26" spans="2:20" x14ac:dyDescent="0.25">
      <c r="B26" s="8"/>
      <c r="C26" s="9"/>
      <c r="D26" s="9"/>
      <c r="E26" s="9"/>
      <c r="F26" s="9"/>
      <c r="G26" s="9"/>
      <c r="H26" s="9"/>
      <c r="I26" s="9"/>
      <c r="J26" s="9"/>
      <c r="K26" s="9"/>
      <c r="L26" s="9"/>
      <c r="M26" s="9"/>
      <c r="N26" s="9"/>
      <c r="O26" s="9"/>
      <c r="P26" s="9"/>
      <c r="Q26" s="9"/>
      <c r="R26" s="9"/>
      <c r="S26" s="9"/>
      <c r="T26" s="10"/>
    </row>
    <row r="27" spans="2:20" x14ac:dyDescent="0.25">
      <c r="B27" s="8"/>
      <c r="C27" s="9"/>
      <c r="D27" s="9"/>
      <c r="E27" s="9"/>
      <c r="F27" s="9"/>
      <c r="G27" s="9"/>
      <c r="H27" s="9"/>
      <c r="I27" s="9"/>
      <c r="J27" s="9"/>
      <c r="K27" s="9"/>
      <c r="L27" s="9"/>
      <c r="M27" s="9"/>
      <c r="N27" s="9"/>
      <c r="O27" s="9"/>
      <c r="P27" s="9"/>
      <c r="Q27" s="9"/>
      <c r="R27" s="9"/>
      <c r="S27" s="9"/>
      <c r="T27" s="10"/>
    </row>
    <row r="28" spans="2:20" x14ac:dyDescent="0.25">
      <c r="B28" s="8"/>
      <c r="C28" s="9"/>
      <c r="D28" s="9"/>
      <c r="E28" s="9"/>
      <c r="F28" s="9"/>
      <c r="G28" s="9"/>
      <c r="H28" s="9"/>
      <c r="I28" s="9"/>
      <c r="J28" s="9"/>
      <c r="K28" s="9"/>
      <c r="L28" s="9"/>
      <c r="M28" s="9"/>
      <c r="N28" s="9"/>
      <c r="O28" s="9"/>
      <c r="P28" s="9"/>
      <c r="Q28" s="9"/>
      <c r="R28" s="9"/>
      <c r="S28" s="9"/>
      <c r="T28" s="10"/>
    </row>
    <row r="29" spans="2:20" x14ac:dyDescent="0.25">
      <c r="B29" s="8"/>
      <c r="C29" s="9"/>
      <c r="D29" s="9"/>
      <c r="E29" s="9"/>
      <c r="F29" s="9"/>
      <c r="G29" s="9"/>
      <c r="H29" s="9"/>
      <c r="I29" s="9"/>
      <c r="J29" s="9"/>
      <c r="K29" s="9"/>
      <c r="L29" s="9"/>
      <c r="M29" s="9"/>
      <c r="N29" s="9"/>
      <c r="O29" s="9"/>
      <c r="P29" s="9"/>
      <c r="Q29" s="9"/>
      <c r="R29" s="9"/>
      <c r="S29" s="9"/>
      <c r="T29" s="10"/>
    </row>
    <row r="30" spans="2:20" x14ac:dyDescent="0.25">
      <c r="B30" s="8"/>
      <c r="C30" s="9"/>
      <c r="D30" s="9"/>
      <c r="E30" s="9"/>
      <c r="F30" s="9"/>
      <c r="G30" s="9"/>
      <c r="H30" s="9"/>
      <c r="I30" s="9"/>
      <c r="J30" s="9"/>
      <c r="K30" s="9"/>
      <c r="L30" s="9"/>
      <c r="M30" s="9"/>
      <c r="N30" s="9"/>
      <c r="O30" s="9"/>
      <c r="P30" s="9"/>
      <c r="Q30" s="9"/>
      <c r="R30" s="9"/>
      <c r="S30" s="9"/>
      <c r="T30" s="10"/>
    </row>
    <row r="31" spans="2:20" x14ac:dyDescent="0.25">
      <c r="B31" s="8"/>
      <c r="C31" s="9"/>
      <c r="D31" s="9"/>
      <c r="E31" s="9"/>
      <c r="F31" s="9"/>
      <c r="G31" s="9"/>
      <c r="H31" s="67"/>
      <c r="I31" s="9"/>
      <c r="J31" s="9"/>
      <c r="K31" s="9"/>
      <c r="L31" s="9"/>
      <c r="M31" s="9"/>
      <c r="N31" s="9"/>
      <c r="O31" s="9"/>
      <c r="P31" s="9"/>
      <c r="Q31" s="9"/>
      <c r="R31" s="9"/>
      <c r="S31" s="9"/>
      <c r="T31" s="10"/>
    </row>
    <row r="32" spans="2:20" x14ac:dyDescent="0.25">
      <c r="B32" s="8"/>
      <c r="C32" s="9"/>
      <c r="D32" s="9"/>
      <c r="E32" s="9"/>
      <c r="F32" s="9"/>
      <c r="G32" s="9"/>
      <c r="H32" s="9"/>
      <c r="I32" s="9"/>
      <c r="J32" s="9"/>
      <c r="K32" s="9"/>
      <c r="L32" s="9"/>
      <c r="M32" s="9"/>
      <c r="N32" s="9"/>
      <c r="O32" s="9"/>
      <c r="P32" s="9"/>
      <c r="Q32" s="9"/>
      <c r="R32" s="9"/>
      <c r="S32" s="9"/>
      <c r="T32" s="10"/>
    </row>
    <row r="33" spans="2:20" x14ac:dyDescent="0.25">
      <c r="B33" s="8"/>
      <c r="C33" s="9"/>
      <c r="D33" s="9"/>
      <c r="E33" s="9"/>
      <c r="F33" s="9"/>
      <c r="G33" s="9"/>
      <c r="H33" s="9"/>
      <c r="I33" s="9"/>
      <c r="J33" s="9"/>
      <c r="K33" s="9"/>
      <c r="L33" s="9"/>
      <c r="M33" s="9"/>
      <c r="N33" s="9"/>
      <c r="O33" s="9"/>
      <c r="P33" s="9"/>
      <c r="Q33" s="9"/>
      <c r="R33" s="9"/>
      <c r="S33" s="9"/>
      <c r="T33" s="10"/>
    </row>
    <row r="34" spans="2:20" x14ac:dyDescent="0.25">
      <c r="B34" s="8"/>
      <c r="C34" s="9"/>
      <c r="D34" s="9"/>
      <c r="E34" s="9"/>
      <c r="F34" s="9"/>
      <c r="G34" s="9"/>
      <c r="H34" s="9"/>
      <c r="I34" s="9"/>
      <c r="J34" s="9"/>
      <c r="K34" s="9"/>
      <c r="L34" s="9"/>
      <c r="M34" s="9"/>
      <c r="N34" s="9"/>
      <c r="O34" s="9"/>
      <c r="P34" s="9"/>
      <c r="Q34" s="9"/>
      <c r="R34" s="9"/>
      <c r="S34" s="9"/>
      <c r="T34" s="10"/>
    </row>
    <row r="35" spans="2:20" x14ac:dyDescent="0.25">
      <c r="B35" s="8"/>
      <c r="C35" s="9"/>
      <c r="D35" s="9"/>
      <c r="E35" s="9"/>
      <c r="F35" s="9"/>
      <c r="G35" s="9"/>
      <c r="H35" s="9"/>
      <c r="I35" s="9"/>
      <c r="J35" s="9"/>
      <c r="K35" s="9"/>
      <c r="L35" s="9"/>
      <c r="M35" s="9"/>
      <c r="N35" s="9"/>
      <c r="O35" s="9"/>
      <c r="P35" s="9"/>
      <c r="Q35" s="9"/>
      <c r="R35" s="9"/>
      <c r="S35" s="9"/>
      <c r="T35" s="10"/>
    </row>
    <row r="36" spans="2:20" x14ac:dyDescent="0.25">
      <c r="B36" s="8"/>
      <c r="C36" s="9"/>
      <c r="D36" s="9"/>
      <c r="E36" s="9"/>
      <c r="F36" s="9"/>
      <c r="G36" s="9"/>
      <c r="H36" s="9"/>
      <c r="I36" s="9"/>
      <c r="J36" s="9"/>
      <c r="K36" s="9"/>
      <c r="L36" s="9"/>
      <c r="M36" s="9"/>
      <c r="N36" s="9"/>
      <c r="O36" s="9"/>
      <c r="P36" s="9"/>
      <c r="Q36" s="9"/>
      <c r="R36" s="9"/>
      <c r="S36" s="9"/>
      <c r="T36" s="10"/>
    </row>
    <row r="37" spans="2:20" x14ac:dyDescent="0.25">
      <c r="B37" s="8"/>
      <c r="C37" s="9"/>
      <c r="D37" s="9"/>
      <c r="E37" s="9"/>
      <c r="F37" s="9"/>
      <c r="G37" s="9"/>
      <c r="H37" s="9"/>
      <c r="I37" s="9"/>
      <c r="J37" s="9"/>
      <c r="K37" s="9"/>
      <c r="L37" s="9"/>
      <c r="M37" s="9"/>
      <c r="N37" s="9"/>
      <c r="O37" s="9"/>
      <c r="P37" s="9"/>
      <c r="Q37" s="9"/>
      <c r="R37" s="9"/>
      <c r="S37" s="9"/>
      <c r="T37" s="10"/>
    </row>
    <row r="38" spans="2:20" x14ac:dyDescent="0.25">
      <c r="B38" s="8"/>
      <c r="C38" s="9"/>
      <c r="D38" s="9"/>
      <c r="E38" s="9"/>
      <c r="F38" s="9"/>
      <c r="G38" s="9"/>
      <c r="H38" s="9"/>
      <c r="I38" s="9"/>
      <c r="J38" s="9"/>
      <c r="K38" s="9"/>
      <c r="L38" s="9"/>
      <c r="M38" s="9"/>
      <c r="N38" s="9"/>
      <c r="O38" s="9"/>
      <c r="P38" s="9"/>
      <c r="Q38" s="9"/>
      <c r="R38" s="9"/>
      <c r="S38" s="9"/>
      <c r="T38" s="10"/>
    </row>
    <row r="39" spans="2:20" x14ac:dyDescent="0.25">
      <c r="B39" s="8"/>
      <c r="C39" s="9"/>
      <c r="D39" s="9"/>
      <c r="E39" s="9"/>
      <c r="F39" s="9"/>
      <c r="G39" s="9"/>
      <c r="H39" s="9"/>
      <c r="I39" s="9"/>
      <c r="J39" s="9"/>
      <c r="K39" s="9"/>
      <c r="L39" s="9"/>
      <c r="M39" s="9"/>
      <c r="N39" s="9"/>
      <c r="O39" s="9"/>
      <c r="P39" s="9"/>
      <c r="Q39" s="9"/>
      <c r="R39" s="9"/>
      <c r="S39" s="9"/>
      <c r="T39" s="10"/>
    </row>
    <row r="40" spans="2:20" x14ac:dyDescent="0.25">
      <c r="B40" s="8"/>
      <c r="C40" s="9"/>
      <c r="D40" s="9"/>
      <c r="E40" s="9"/>
      <c r="F40" s="9"/>
      <c r="G40" s="9"/>
      <c r="H40" s="9"/>
      <c r="I40" s="9"/>
      <c r="J40" s="9"/>
      <c r="K40" s="9"/>
      <c r="L40" s="9"/>
      <c r="M40" s="9"/>
      <c r="N40" s="9"/>
      <c r="O40" s="9"/>
      <c r="P40" s="9"/>
      <c r="Q40" s="9"/>
      <c r="R40" s="9"/>
      <c r="S40" s="9"/>
      <c r="T40" s="10"/>
    </row>
    <row r="41" spans="2:20" x14ac:dyDescent="0.25">
      <c r="B41" s="8"/>
      <c r="C41" s="9"/>
      <c r="D41" s="9"/>
      <c r="E41" s="9"/>
      <c r="F41" s="9"/>
      <c r="G41" s="9"/>
      <c r="H41" s="9"/>
      <c r="I41" s="9"/>
      <c r="J41" s="9"/>
      <c r="K41" s="9"/>
      <c r="L41" s="9"/>
      <c r="M41" s="9"/>
      <c r="N41" s="9"/>
      <c r="O41" s="9"/>
      <c r="P41" s="9"/>
      <c r="Q41" s="9"/>
      <c r="R41" s="9"/>
      <c r="S41" s="9"/>
      <c r="T41" s="10"/>
    </row>
    <row r="42" spans="2:20" x14ac:dyDescent="0.25">
      <c r="B42" s="8"/>
      <c r="C42" s="9"/>
      <c r="D42" s="9"/>
      <c r="E42" s="9"/>
      <c r="F42" s="9"/>
      <c r="G42" s="9"/>
      <c r="H42" s="9"/>
      <c r="I42" s="9"/>
      <c r="J42" s="9"/>
      <c r="K42" s="9"/>
      <c r="L42" s="9"/>
      <c r="M42" s="9"/>
      <c r="N42" s="9"/>
      <c r="O42" s="9"/>
      <c r="P42" s="9"/>
      <c r="Q42" s="9"/>
      <c r="R42" s="9"/>
      <c r="S42" s="9"/>
      <c r="T42" s="10"/>
    </row>
    <row r="43" spans="2:20" x14ac:dyDescent="0.25">
      <c r="B43" s="8"/>
      <c r="C43" s="9"/>
      <c r="D43" s="9"/>
      <c r="E43" s="9"/>
      <c r="F43" s="9"/>
      <c r="G43" s="9"/>
      <c r="H43" s="9"/>
      <c r="I43" s="9"/>
      <c r="J43" s="9"/>
      <c r="K43" s="9"/>
      <c r="L43" s="9"/>
      <c r="M43" s="9"/>
      <c r="N43" s="9"/>
      <c r="O43" s="9"/>
      <c r="P43" s="9"/>
      <c r="Q43" s="9"/>
      <c r="R43" s="9"/>
      <c r="S43" s="9"/>
      <c r="T43" s="10"/>
    </row>
    <row r="44" spans="2:20" x14ac:dyDescent="0.25">
      <c r="B44" s="8"/>
      <c r="C44" s="9"/>
      <c r="D44" s="9"/>
      <c r="E44" s="9"/>
      <c r="F44" s="9"/>
      <c r="G44" s="9"/>
      <c r="H44" s="9"/>
      <c r="I44" s="9"/>
      <c r="J44" s="9"/>
      <c r="K44" s="9"/>
      <c r="L44" s="9"/>
      <c r="M44" s="9"/>
      <c r="N44" s="9"/>
      <c r="O44" s="9"/>
      <c r="P44" s="9"/>
      <c r="Q44" s="9"/>
      <c r="R44" s="9"/>
      <c r="S44" s="9"/>
      <c r="T44" s="10"/>
    </row>
    <row r="45" spans="2:20" x14ac:dyDescent="0.25">
      <c r="B45" s="8"/>
      <c r="C45" s="9"/>
      <c r="D45" s="9"/>
      <c r="E45" s="9"/>
      <c r="F45" s="9"/>
      <c r="G45" s="9"/>
      <c r="H45" s="9"/>
      <c r="I45" s="9"/>
      <c r="J45" s="9"/>
      <c r="K45" s="9"/>
      <c r="L45" s="9"/>
      <c r="M45" s="9"/>
      <c r="N45" s="9"/>
      <c r="O45" s="9"/>
      <c r="P45" s="9"/>
      <c r="Q45" s="9"/>
      <c r="R45" s="9"/>
      <c r="S45" s="9"/>
      <c r="T45" s="10"/>
    </row>
    <row r="46" spans="2:20" x14ac:dyDescent="0.25">
      <c r="B46" s="8"/>
      <c r="C46" s="9"/>
      <c r="D46" s="9"/>
      <c r="E46" s="9"/>
      <c r="F46" s="9"/>
      <c r="G46" s="9"/>
      <c r="H46" s="9"/>
      <c r="I46" s="9"/>
      <c r="J46" s="9"/>
      <c r="K46" s="9"/>
      <c r="L46" s="9"/>
      <c r="M46" s="9"/>
      <c r="N46" s="9"/>
      <c r="O46" s="9"/>
      <c r="P46" s="9"/>
      <c r="Q46" s="9"/>
      <c r="R46" s="9"/>
      <c r="S46" s="9"/>
      <c r="T46" s="10"/>
    </row>
    <row r="47" spans="2:20" x14ac:dyDescent="0.25">
      <c r="B47" s="8"/>
      <c r="C47" s="9"/>
      <c r="D47" s="9"/>
      <c r="E47" s="9"/>
      <c r="F47" s="9"/>
      <c r="G47" s="9"/>
      <c r="H47" s="9"/>
      <c r="I47" s="9"/>
      <c r="J47" s="9"/>
      <c r="K47" s="9"/>
      <c r="L47" s="9"/>
      <c r="M47" s="9"/>
      <c r="N47" s="9"/>
      <c r="O47" s="9"/>
      <c r="P47" s="9"/>
      <c r="Q47" s="9"/>
      <c r="R47" s="9"/>
      <c r="S47" s="9"/>
      <c r="T47" s="10"/>
    </row>
    <row r="48" spans="2:20" x14ac:dyDescent="0.25">
      <c r="B48" s="8"/>
      <c r="C48" s="9"/>
      <c r="D48" s="9"/>
      <c r="E48" s="9"/>
      <c r="F48" s="9"/>
      <c r="G48" s="9"/>
      <c r="H48" s="9"/>
      <c r="I48" s="9"/>
      <c r="J48" s="9"/>
      <c r="K48" s="9"/>
      <c r="L48" s="9"/>
      <c r="M48" s="9"/>
      <c r="N48" s="9"/>
      <c r="O48" s="9"/>
      <c r="P48" s="9"/>
      <c r="Q48" s="9"/>
      <c r="R48" s="9"/>
      <c r="S48" s="9"/>
      <c r="T48" s="10"/>
    </row>
    <row r="49" spans="2:25" x14ac:dyDescent="0.25">
      <c r="B49" s="8"/>
      <c r="C49" s="9"/>
      <c r="D49" s="9"/>
      <c r="E49" s="9"/>
      <c r="F49" s="9"/>
      <c r="G49" s="9"/>
      <c r="H49" s="9"/>
      <c r="I49" s="9"/>
      <c r="J49" s="9"/>
      <c r="K49" s="9"/>
      <c r="L49" s="9"/>
      <c r="M49" s="9"/>
      <c r="N49" s="9"/>
      <c r="O49" s="9"/>
      <c r="P49" s="9"/>
      <c r="Q49" s="9"/>
      <c r="R49" s="9"/>
      <c r="S49" s="9"/>
      <c r="T49" s="10"/>
    </row>
    <row r="50" spans="2:25" x14ac:dyDescent="0.25">
      <c r="B50" s="8"/>
      <c r="C50" s="9"/>
      <c r="D50" s="9"/>
      <c r="E50" s="9"/>
      <c r="F50" s="9"/>
      <c r="G50" s="9"/>
      <c r="H50" s="9"/>
      <c r="I50" s="9"/>
      <c r="J50" s="9"/>
      <c r="K50" s="9"/>
      <c r="L50" s="9"/>
      <c r="M50" s="9"/>
      <c r="N50" s="9"/>
      <c r="O50" s="9"/>
      <c r="P50" s="9"/>
      <c r="Q50" s="9"/>
      <c r="R50" s="9"/>
      <c r="S50" s="9"/>
      <c r="T50" s="10"/>
      <c r="V50" s="9"/>
      <c r="W50" s="9"/>
      <c r="X50" s="9"/>
      <c r="Y50" s="9"/>
    </row>
    <row r="51" spans="2:25" x14ac:dyDescent="0.25">
      <c r="B51" s="8"/>
      <c r="C51" s="9"/>
      <c r="D51" s="9"/>
      <c r="E51" s="9"/>
      <c r="F51" s="9"/>
      <c r="G51" s="9"/>
      <c r="H51" s="9"/>
      <c r="I51" s="9"/>
      <c r="J51" s="9"/>
      <c r="K51" s="9"/>
      <c r="L51" s="9"/>
      <c r="M51" s="9"/>
      <c r="N51" s="9"/>
      <c r="O51" s="9"/>
      <c r="P51" s="9"/>
      <c r="Q51" s="9"/>
      <c r="R51" s="9"/>
      <c r="S51" s="9"/>
      <c r="T51" s="10"/>
      <c r="V51" s="9"/>
      <c r="W51" s="9"/>
      <c r="X51" s="9"/>
      <c r="Y51" s="9"/>
    </row>
    <row r="52" spans="2:25" x14ac:dyDescent="0.25">
      <c r="B52" s="8"/>
      <c r="C52" s="9"/>
      <c r="D52" s="9"/>
      <c r="E52" s="9"/>
      <c r="F52" s="9"/>
      <c r="G52" s="9"/>
      <c r="H52" s="9"/>
      <c r="I52" s="9"/>
      <c r="J52" s="9"/>
      <c r="K52" s="9"/>
      <c r="L52" s="9"/>
      <c r="M52" s="9"/>
      <c r="N52" s="9"/>
      <c r="O52" s="9"/>
      <c r="P52" s="9"/>
      <c r="Q52" s="9"/>
      <c r="R52" s="9"/>
      <c r="S52" s="9"/>
      <c r="T52" s="10"/>
      <c r="V52" s="9"/>
      <c r="W52" s="9"/>
      <c r="X52" s="9"/>
      <c r="Y52" s="9"/>
    </row>
    <row r="53" spans="2:25" x14ac:dyDescent="0.25">
      <c r="B53" s="8"/>
      <c r="C53" s="9"/>
      <c r="D53" s="9"/>
      <c r="E53" s="9"/>
      <c r="F53" s="9"/>
      <c r="G53" s="9"/>
      <c r="H53" s="9"/>
      <c r="I53" s="9"/>
      <c r="J53" s="9"/>
      <c r="K53" s="9"/>
      <c r="L53" s="9"/>
      <c r="M53" s="9"/>
      <c r="N53" s="9"/>
      <c r="O53" s="9"/>
      <c r="P53" s="9"/>
      <c r="Q53" s="9"/>
      <c r="R53" s="9"/>
      <c r="S53" s="9"/>
      <c r="T53" s="10"/>
      <c r="V53" s="9"/>
      <c r="W53" s="9"/>
      <c r="X53" s="9"/>
      <c r="Y53" s="9"/>
    </row>
    <row r="54" spans="2:25" x14ac:dyDescent="0.25">
      <c r="B54" s="8"/>
      <c r="C54" s="9"/>
      <c r="D54" s="9"/>
      <c r="E54" s="9"/>
      <c r="F54" s="9"/>
      <c r="G54" s="9"/>
      <c r="H54" s="9"/>
      <c r="I54" s="9"/>
      <c r="J54" s="9"/>
      <c r="K54" s="9"/>
      <c r="L54" s="9"/>
      <c r="M54" s="9"/>
      <c r="N54" s="9"/>
      <c r="O54" s="9"/>
      <c r="P54" s="9"/>
      <c r="Q54" s="9"/>
      <c r="R54" s="9"/>
      <c r="S54" s="9"/>
      <c r="T54" s="10"/>
      <c r="V54" s="9"/>
      <c r="W54" s="9"/>
      <c r="X54" s="9"/>
      <c r="Y54" s="9"/>
    </row>
    <row r="55" spans="2:25" x14ac:dyDescent="0.25">
      <c r="B55" s="8"/>
      <c r="C55" s="9"/>
      <c r="D55" s="9"/>
      <c r="E55" s="9"/>
      <c r="F55" s="9"/>
      <c r="G55" s="9"/>
      <c r="H55" s="9"/>
      <c r="I55" s="9"/>
      <c r="J55" s="9"/>
      <c r="K55" s="9"/>
      <c r="L55" s="9"/>
      <c r="M55" s="9"/>
      <c r="N55" s="9"/>
      <c r="O55" s="9"/>
      <c r="P55" s="9"/>
      <c r="Q55" s="9"/>
      <c r="R55" s="9"/>
      <c r="S55" s="9"/>
      <c r="T55" s="10"/>
      <c r="V55" s="9"/>
      <c r="W55" s="9"/>
      <c r="X55" s="9"/>
      <c r="Y55" s="9"/>
    </row>
    <row r="56" spans="2:25" x14ac:dyDescent="0.25">
      <c r="B56" s="8"/>
      <c r="C56" s="9"/>
      <c r="D56" s="9"/>
      <c r="E56" s="9"/>
      <c r="F56" s="9"/>
      <c r="G56" s="9"/>
      <c r="H56" s="9"/>
      <c r="I56" s="9"/>
      <c r="J56" s="9"/>
      <c r="K56" s="9"/>
      <c r="L56" s="9"/>
      <c r="M56" s="9"/>
      <c r="N56" s="9"/>
      <c r="O56" s="9"/>
      <c r="P56" s="9"/>
      <c r="Q56" s="58"/>
      <c r="R56" s="59" t="s">
        <v>452</v>
      </c>
      <c r="S56" s="60"/>
      <c r="T56" s="10"/>
      <c r="U56" s="9"/>
      <c r="V56" s="9"/>
      <c r="W56" s="9"/>
      <c r="X56" s="9"/>
      <c r="Y56" s="9"/>
    </row>
    <row r="57" spans="2:25" x14ac:dyDescent="0.25">
      <c r="B57" s="8"/>
      <c r="C57" s="9"/>
      <c r="D57" s="9"/>
      <c r="E57" s="9"/>
      <c r="F57" s="9"/>
      <c r="G57" s="9"/>
      <c r="H57" s="9"/>
      <c r="I57" s="9"/>
      <c r="J57" s="9"/>
      <c r="K57" s="9"/>
      <c r="L57" s="9"/>
      <c r="M57" s="9"/>
      <c r="N57" s="9"/>
      <c r="O57" s="9"/>
      <c r="P57" s="9"/>
      <c r="Q57" s="61"/>
      <c r="R57" s="57"/>
      <c r="S57" s="62"/>
      <c r="T57" s="10"/>
    </row>
    <row r="58" spans="2:25" x14ac:dyDescent="0.25">
      <c r="B58" s="8"/>
      <c r="C58" s="9"/>
      <c r="D58" s="9"/>
      <c r="E58" s="9"/>
      <c r="F58" s="9"/>
      <c r="G58" s="9"/>
      <c r="H58" s="9"/>
      <c r="I58" s="9"/>
      <c r="J58" s="9"/>
      <c r="K58" s="9"/>
      <c r="L58" s="9"/>
      <c r="M58" s="9"/>
      <c r="N58" s="9"/>
      <c r="O58" s="9"/>
      <c r="P58" s="9"/>
      <c r="Q58" s="61"/>
      <c r="R58" s="57"/>
      <c r="S58" s="62"/>
      <c r="T58" s="10"/>
    </row>
    <row r="59" spans="2:25" x14ac:dyDescent="0.25">
      <c r="B59" s="8"/>
      <c r="C59" s="9"/>
      <c r="D59" s="9"/>
      <c r="E59" s="9"/>
      <c r="F59" s="9"/>
      <c r="G59" s="9"/>
      <c r="H59" s="9"/>
      <c r="I59" s="9"/>
      <c r="J59" s="9"/>
      <c r="K59" s="9"/>
      <c r="L59" s="9"/>
      <c r="M59" s="9"/>
      <c r="N59" s="9"/>
      <c r="O59" s="9"/>
      <c r="P59" s="9"/>
      <c r="Q59" s="61"/>
      <c r="R59" s="57"/>
      <c r="S59" s="62"/>
      <c r="T59" s="10"/>
    </row>
    <row r="60" spans="2:25" x14ac:dyDescent="0.25">
      <c r="B60" s="8"/>
      <c r="C60" s="9"/>
      <c r="D60" s="9"/>
      <c r="E60" s="9"/>
      <c r="F60" s="9"/>
      <c r="G60" s="9"/>
      <c r="H60" s="9"/>
      <c r="I60" s="9"/>
      <c r="J60" s="9"/>
      <c r="K60" s="9"/>
      <c r="L60" s="9"/>
      <c r="M60" s="9"/>
      <c r="N60" s="9"/>
      <c r="O60" s="9"/>
      <c r="P60" s="9"/>
      <c r="Q60" s="61"/>
      <c r="R60" s="57"/>
      <c r="S60" s="62"/>
      <c r="T60" s="10"/>
    </row>
    <row r="61" spans="2:25" x14ac:dyDescent="0.25">
      <c r="B61" s="8"/>
      <c r="C61" s="9"/>
      <c r="D61" s="9"/>
      <c r="E61" s="9"/>
      <c r="F61" s="9"/>
      <c r="G61" s="9"/>
      <c r="H61" s="9"/>
      <c r="I61" s="9"/>
      <c r="J61" s="9"/>
      <c r="K61" s="9"/>
      <c r="L61" s="9"/>
      <c r="M61" s="9"/>
      <c r="N61" s="9"/>
      <c r="O61" s="9"/>
      <c r="P61" s="9"/>
      <c r="Q61" s="61"/>
      <c r="R61" s="56" t="s">
        <v>455</v>
      </c>
      <c r="S61" s="62"/>
      <c r="T61" s="10"/>
    </row>
    <row r="62" spans="2:25" x14ac:dyDescent="0.25">
      <c r="B62" s="8"/>
      <c r="C62" s="9"/>
      <c r="D62" s="9"/>
      <c r="E62" s="9"/>
      <c r="F62" s="9"/>
      <c r="G62" s="9"/>
      <c r="H62" s="9"/>
      <c r="I62" s="9"/>
      <c r="J62" s="9"/>
      <c r="K62" s="9"/>
      <c r="L62" s="9"/>
      <c r="M62" s="9"/>
      <c r="N62" s="9"/>
      <c r="O62" s="9"/>
      <c r="P62" s="9"/>
      <c r="Q62" s="61"/>
      <c r="R62" s="38"/>
      <c r="S62" s="62"/>
      <c r="T62" s="10"/>
    </row>
    <row r="63" spans="2:25" x14ac:dyDescent="0.25">
      <c r="B63" s="8"/>
      <c r="C63" s="9"/>
      <c r="D63" s="9"/>
      <c r="E63" s="9"/>
      <c r="F63" s="9"/>
      <c r="G63" s="9"/>
      <c r="H63" s="9"/>
      <c r="I63" s="9"/>
      <c r="J63" s="9"/>
      <c r="K63" s="9"/>
      <c r="L63" s="9"/>
      <c r="M63" s="9"/>
      <c r="N63" s="9"/>
      <c r="O63" s="9"/>
      <c r="P63" s="9"/>
      <c r="Q63" s="61"/>
      <c r="R63" s="38"/>
      <c r="S63" s="62"/>
      <c r="T63" s="10"/>
    </row>
    <row r="64" spans="2:25" x14ac:dyDescent="0.25">
      <c r="B64" s="8"/>
      <c r="C64" s="9"/>
      <c r="D64" s="9"/>
      <c r="E64" s="9"/>
      <c r="F64" s="9"/>
      <c r="G64" s="9"/>
      <c r="H64" s="9"/>
      <c r="I64" s="9"/>
      <c r="J64" s="9"/>
      <c r="K64" s="9"/>
      <c r="L64" s="9"/>
      <c r="M64" s="9"/>
      <c r="N64" s="9"/>
      <c r="O64" s="9"/>
      <c r="P64" s="9"/>
      <c r="Q64" s="61"/>
      <c r="R64" s="38"/>
      <c r="S64" s="62"/>
      <c r="T64" s="10"/>
    </row>
    <row r="65" spans="2:20" x14ac:dyDescent="0.25">
      <c r="B65" s="8"/>
      <c r="C65" s="9"/>
      <c r="D65" s="9"/>
      <c r="E65" s="9"/>
      <c r="F65" s="9"/>
      <c r="G65" s="9"/>
      <c r="H65" s="9"/>
      <c r="I65" s="9"/>
      <c r="J65" s="9"/>
      <c r="K65" s="9"/>
      <c r="L65" s="9"/>
      <c r="M65" s="9"/>
      <c r="N65" s="9"/>
      <c r="O65" s="9"/>
      <c r="P65" s="9"/>
      <c r="Q65" s="61"/>
      <c r="R65" s="57"/>
      <c r="S65" s="62"/>
      <c r="T65" s="10"/>
    </row>
    <row r="66" spans="2:20" x14ac:dyDescent="0.25">
      <c r="B66" s="8"/>
      <c r="C66" s="9"/>
      <c r="D66" s="9"/>
      <c r="E66" s="9"/>
      <c r="F66" s="9"/>
      <c r="G66" s="9"/>
      <c r="H66" s="9"/>
      <c r="I66" s="9"/>
      <c r="J66" s="9"/>
      <c r="K66" s="9"/>
      <c r="L66" s="9"/>
      <c r="M66" s="9"/>
      <c r="N66" s="9"/>
      <c r="O66" s="9"/>
      <c r="P66" s="9"/>
      <c r="Q66" s="61"/>
      <c r="R66" s="56" t="s">
        <v>454</v>
      </c>
      <c r="S66" s="62"/>
      <c r="T66" s="10"/>
    </row>
    <row r="67" spans="2:20" x14ac:dyDescent="0.25">
      <c r="B67" s="8"/>
      <c r="C67" s="9"/>
      <c r="D67" s="9"/>
      <c r="E67" s="9"/>
      <c r="F67" s="9"/>
      <c r="G67" s="9"/>
      <c r="H67" s="9"/>
      <c r="I67" s="9"/>
      <c r="J67" s="9"/>
      <c r="K67" s="9"/>
      <c r="L67" s="9"/>
      <c r="M67" s="9"/>
      <c r="N67" s="9"/>
      <c r="O67" s="9"/>
      <c r="P67" s="9"/>
      <c r="Q67" s="61"/>
      <c r="R67" s="66" t="s">
        <v>453</v>
      </c>
      <c r="S67" s="62"/>
      <c r="T67" s="10"/>
    </row>
    <row r="68" spans="2:20" x14ac:dyDescent="0.25">
      <c r="B68" s="8"/>
      <c r="C68" s="9"/>
      <c r="D68" s="9"/>
      <c r="E68" s="9"/>
      <c r="F68" s="9"/>
      <c r="G68" s="9"/>
      <c r="H68" s="9"/>
      <c r="I68" s="9"/>
      <c r="J68" s="9"/>
      <c r="K68" s="9"/>
      <c r="L68" s="9"/>
      <c r="M68" s="9"/>
      <c r="N68" s="9"/>
      <c r="O68" s="9"/>
      <c r="P68" s="9"/>
      <c r="Q68" s="61"/>
      <c r="R68" s="57"/>
      <c r="S68" s="62"/>
      <c r="T68" s="10"/>
    </row>
    <row r="69" spans="2:20" x14ac:dyDescent="0.25">
      <c r="B69" s="8"/>
      <c r="C69" s="9"/>
      <c r="D69" s="9"/>
      <c r="E69" s="9"/>
      <c r="F69" s="9"/>
      <c r="G69" s="9"/>
      <c r="H69" s="9"/>
      <c r="I69" s="9"/>
      <c r="J69" s="9"/>
      <c r="K69" s="9"/>
      <c r="L69" s="9"/>
      <c r="M69" s="9"/>
      <c r="N69" s="9"/>
      <c r="O69" s="9"/>
      <c r="P69" s="9"/>
      <c r="Q69" s="61"/>
      <c r="R69" s="9"/>
      <c r="S69" s="62"/>
      <c r="T69" s="10"/>
    </row>
    <row r="70" spans="2:20" x14ac:dyDescent="0.25">
      <c r="B70" s="8"/>
      <c r="C70" s="9"/>
      <c r="D70" s="9"/>
      <c r="E70" s="9"/>
      <c r="F70" s="9"/>
      <c r="G70" s="9"/>
      <c r="H70" s="9"/>
      <c r="I70" s="9"/>
      <c r="J70" s="9"/>
      <c r="K70" s="9"/>
      <c r="L70" s="9"/>
      <c r="M70" s="9"/>
      <c r="N70" s="9"/>
      <c r="O70" s="9"/>
      <c r="P70" s="9"/>
      <c r="Q70" s="61"/>
      <c r="R70" s="9"/>
      <c r="S70" s="62"/>
      <c r="T70" s="10"/>
    </row>
    <row r="71" spans="2:20" x14ac:dyDescent="0.25">
      <c r="B71" s="8"/>
      <c r="C71" s="9"/>
      <c r="D71" s="9"/>
      <c r="E71" s="9"/>
      <c r="F71" s="9"/>
      <c r="G71" s="9"/>
      <c r="H71" s="9"/>
      <c r="I71" s="9"/>
      <c r="J71" s="9"/>
      <c r="K71" s="9"/>
      <c r="L71" s="9"/>
      <c r="M71" s="9"/>
      <c r="N71" s="9"/>
      <c r="O71" s="9"/>
      <c r="P71" s="9"/>
      <c r="Q71" s="61"/>
      <c r="R71" s="9"/>
      <c r="S71" s="62"/>
      <c r="T71" s="10"/>
    </row>
    <row r="72" spans="2:20" x14ac:dyDescent="0.25">
      <c r="B72" s="8"/>
      <c r="C72" s="9"/>
      <c r="D72" s="9"/>
      <c r="E72" s="9"/>
      <c r="F72" s="9"/>
      <c r="G72" s="9"/>
      <c r="H72" s="9"/>
      <c r="I72" s="9"/>
      <c r="J72" s="9"/>
      <c r="K72" s="9"/>
      <c r="L72" s="9"/>
      <c r="M72" s="9"/>
      <c r="N72" s="9"/>
      <c r="O72" s="9"/>
      <c r="P72" s="9"/>
      <c r="Q72" s="63"/>
      <c r="R72" s="64"/>
      <c r="S72" s="65"/>
      <c r="T72" s="10"/>
    </row>
    <row r="73" spans="2:20" ht="15.75" thickBot="1" x14ac:dyDescent="0.3">
      <c r="B73" s="11"/>
      <c r="C73" s="12"/>
      <c r="D73" s="12"/>
      <c r="E73" s="12"/>
      <c r="F73" s="12"/>
      <c r="G73" s="12"/>
      <c r="H73" s="12"/>
      <c r="I73" s="12"/>
      <c r="J73" s="12"/>
      <c r="K73" s="12"/>
      <c r="L73" s="12"/>
      <c r="M73" s="12"/>
      <c r="N73" s="12"/>
      <c r="O73" s="12"/>
      <c r="P73" s="12"/>
      <c r="Q73" s="12"/>
      <c r="R73" s="12"/>
      <c r="S73" s="12"/>
      <c r="T73" s="13"/>
    </row>
  </sheetData>
  <mergeCells count="1">
    <mergeCell ref="C3:S3"/>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tabColor theme="0" tint="-0.499984740745262"/>
  </sheetPr>
  <dimension ref="B1:X49"/>
  <sheetViews>
    <sheetView zoomScale="80" zoomScaleNormal="80" workbookViewId="0">
      <pane xSplit="2" ySplit="3" topLeftCell="C13" activePane="bottomRight" state="frozen"/>
      <selection pane="topRight" activeCell="C1" sqref="C1"/>
      <selection pane="bottomLeft" activeCell="A4" sqref="A4"/>
      <selection pane="bottomRight" activeCell="W51" sqref="W51"/>
    </sheetView>
  </sheetViews>
  <sheetFormatPr baseColWidth="10" defaultColWidth="11.42578125" defaultRowHeight="15" x14ac:dyDescent="0.25"/>
  <cols>
    <col min="1" max="2" width="2.28515625" style="1" customWidth="1"/>
    <col min="3" max="19" width="13.28515625" style="1" customWidth="1"/>
    <col min="20" max="20" width="2.28515625" style="1" customWidth="1"/>
    <col min="21" max="21" width="2.85546875" style="1" customWidth="1"/>
    <col min="22" max="16384" width="11.42578125" style="1"/>
  </cols>
  <sheetData>
    <row r="1" spans="2:20" ht="6" customHeight="1" thickBot="1" x14ac:dyDescent="0.3"/>
    <row r="2" spans="2:20" ht="6.75" customHeight="1" x14ac:dyDescent="0.25">
      <c r="B2" s="5"/>
      <c r="C2" s="6"/>
      <c r="D2" s="6"/>
      <c r="E2" s="6"/>
      <c r="F2" s="6"/>
      <c r="G2" s="6"/>
      <c r="H2" s="6"/>
      <c r="I2" s="6"/>
      <c r="J2" s="6"/>
      <c r="K2" s="6"/>
      <c r="L2" s="6"/>
      <c r="M2" s="6"/>
      <c r="N2" s="6"/>
      <c r="O2" s="6"/>
      <c r="P2" s="6"/>
      <c r="Q2" s="6"/>
      <c r="R2" s="6"/>
      <c r="S2" s="6"/>
      <c r="T2" s="7"/>
    </row>
    <row r="3" spans="2:20" ht="26.25" x14ac:dyDescent="0.4">
      <c r="B3" s="8"/>
      <c r="C3" s="281" t="s">
        <v>460</v>
      </c>
      <c r="D3" s="281"/>
      <c r="E3" s="281"/>
      <c r="F3" s="281"/>
      <c r="G3" s="281"/>
      <c r="H3" s="281"/>
      <c r="I3" s="281"/>
      <c r="J3" s="281"/>
      <c r="K3" s="281"/>
      <c r="L3" s="281"/>
      <c r="M3" s="281"/>
      <c r="N3" s="281"/>
      <c r="O3" s="281"/>
      <c r="P3" s="281"/>
      <c r="Q3" s="281"/>
      <c r="R3" s="281"/>
      <c r="S3" s="281"/>
      <c r="T3" s="10"/>
    </row>
    <row r="4" spans="2:20" x14ac:dyDescent="0.25">
      <c r="B4" s="8"/>
      <c r="C4" s="9"/>
      <c r="D4" s="9"/>
      <c r="E4" s="9"/>
      <c r="F4" s="9"/>
      <c r="G4" s="9"/>
      <c r="H4" s="9"/>
      <c r="I4" s="9"/>
      <c r="J4" s="9"/>
      <c r="K4" s="9"/>
      <c r="L4" s="9"/>
      <c r="M4" s="9"/>
      <c r="N4" s="9"/>
      <c r="O4" s="9"/>
      <c r="P4" s="9"/>
      <c r="Q4" s="9"/>
      <c r="R4" s="9"/>
      <c r="S4" s="9"/>
      <c r="T4" s="10"/>
    </row>
    <row r="5" spans="2:20" x14ac:dyDescent="0.25">
      <c r="B5" s="8"/>
      <c r="C5" s="9"/>
      <c r="D5" s="9"/>
      <c r="E5" s="9"/>
      <c r="F5" s="9"/>
      <c r="G5" s="9"/>
      <c r="H5" s="9"/>
      <c r="I5" s="9"/>
      <c r="J5" s="9"/>
      <c r="K5" s="9"/>
      <c r="L5" s="9"/>
      <c r="M5" s="9"/>
      <c r="N5" s="9"/>
      <c r="O5" s="9"/>
      <c r="P5" s="9"/>
      <c r="Q5" s="9"/>
      <c r="R5" s="9"/>
      <c r="S5" s="9"/>
      <c r="T5" s="10"/>
    </row>
    <row r="6" spans="2:20" x14ac:dyDescent="0.25">
      <c r="B6" s="8"/>
      <c r="C6" s="9"/>
      <c r="D6" s="9"/>
      <c r="E6" s="9"/>
      <c r="F6" s="9"/>
      <c r="G6" s="9"/>
      <c r="H6" s="9"/>
      <c r="I6" s="9"/>
      <c r="J6" s="9"/>
      <c r="K6" s="9"/>
      <c r="L6" s="9"/>
      <c r="M6" s="9"/>
      <c r="N6" s="9"/>
      <c r="O6" s="9"/>
      <c r="P6" s="9"/>
      <c r="Q6" s="9"/>
      <c r="R6" s="9"/>
      <c r="S6" s="9"/>
      <c r="T6" s="10"/>
    </row>
    <row r="7" spans="2:20" x14ac:dyDescent="0.25">
      <c r="B7" s="8"/>
      <c r="C7" s="9"/>
      <c r="D7" s="9"/>
      <c r="E7" s="9"/>
      <c r="F7" s="9"/>
      <c r="G7" s="9"/>
      <c r="H7" s="9"/>
      <c r="I7" s="9"/>
      <c r="J7" s="9"/>
      <c r="K7" s="9"/>
      <c r="L7" s="9"/>
      <c r="M7" s="9"/>
      <c r="N7" s="9"/>
      <c r="O7" s="9"/>
      <c r="P7" s="9"/>
      <c r="Q7" s="9"/>
      <c r="R7" s="9"/>
      <c r="S7" s="9"/>
      <c r="T7" s="10"/>
    </row>
    <row r="8" spans="2:20" x14ac:dyDescent="0.25">
      <c r="B8" s="8"/>
      <c r="C8" s="9"/>
      <c r="D8" s="9"/>
      <c r="E8" s="9"/>
      <c r="F8" s="9"/>
      <c r="G8" s="9"/>
      <c r="H8" s="9"/>
      <c r="I8" s="9"/>
      <c r="J8" s="9"/>
      <c r="K8" s="9"/>
      <c r="L8" s="9"/>
      <c r="M8" s="9"/>
      <c r="N8" s="9"/>
      <c r="O8" s="9"/>
      <c r="P8" s="9"/>
      <c r="Q8" s="9"/>
      <c r="R8" s="9"/>
      <c r="S8" s="9"/>
      <c r="T8" s="10"/>
    </row>
    <row r="9" spans="2:20" x14ac:dyDescent="0.25">
      <c r="B9" s="8"/>
      <c r="C9" s="9"/>
      <c r="D9" s="9"/>
      <c r="E9" s="9"/>
      <c r="F9" s="9"/>
      <c r="G9" s="9"/>
      <c r="H9" s="9"/>
      <c r="I9" s="9"/>
      <c r="J9" s="9"/>
      <c r="K9" s="9"/>
      <c r="L9" s="9"/>
      <c r="M9" s="9"/>
      <c r="N9" s="9"/>
      <c r="O9" s="9"/>
      <c r="P9" s="9"/>
      <c r="Q9" s="9"/>
      <c r="R9" s="9"/>
      <c r="S9" s="9"/>
      <c r="T9" s="10"/>
    </row>
    <row r="10" spans="2:20" x14ac:dyDescent="0.25">
      <c r="B10" s="8"/>
      <c r="C10" s="9"/>
      <c r="D10" s="9"/>
      <c r="E10" s="9"/>
      <c r="F10" s="9"/>
      <c r="G10" s="9"/>
      <c r="H10" s="9"/>
      <c r="I10" s="9"/>
      <c r="J10" s="9"/>
      <c r="K10" s="9"/>
      <c r="L10" s="9"/>
      <c r="M10" s="9"/>
      <c r="N10" s="9"/>
      <c r="O10" s="9"/>
      <c r="P10" s="9"/>
      <c r="Q10" s="9"/>
      <c r="R10" s="9"/>
      <c r="S10" s="9"/>
      <c r="T10" s="10"/>
    </row>
    <row r="11" spans="2:20" x14ac:dyDescent="0.25">
      <c r="B11" s="8"/>
      <c r="C11" s="9"/>
      <c r="D11" s="9"/>
      <c r="E11" s="9"/>
      <c r="F11" s="9"/>
      <c r="G11" s="9"/>
      <c r="H11" s="9"/>
      <c r="I11" s="9"/>
      <c r="J11" s="9"/>
      <c r="K11" s="9"/>
      <c r="L11" s="9"/>
      <c r="M11" s="9"/>
      <c r="N11" s="9"/>
      <c r="O11" s="9"/>
      <c r="P11" s="9"/>
      <c r="Q11" s="9"/>
      <c r="R11" s="9"/>
      <c r="S11" s="9"/>
      <c r="T11" s="10"/>
    </row>
    <row r="12" spans="2:20" x14ac:dyDescent="0.25">
      <c r="B12" s="8"/>
      <c r="C12" s="9"/>
      <c r="D12" s="9"/>
      <c r="E12" s="9"/>
      <c r="F12" s="9"/>
      <c r="G12" s="9"/>
      <c r="H12" s="9"/>
      <c r="I12" s="9"/>
      <c r="J12" s="9"/>
      <c r="K12" s="9"/>
      <c r="L12" s="9"/>
      <c r="M12" s="9"/>
      <c r="N12" s="9"/>
      <c r="O12" s="9"/>
      <c r="P12" s="9"/>
      <c r="Q12" s="9"/>
      <c r="R12" s="9"/>
      <c r="S12" s="9"/>
      <c r="T12" s="10"/>
    </row>
    <row r="13" spans="2:20" x14ac:dyDescent="0.25">
      <c r="B13" s="8"/>
      <c r="C13" s="9"/>
      <c r="D13" s="9"/>
      <c r="E13" s="9"/>
      <c r="F13" s="9"/>
      <c r="G13" s="9"/>
      <c r="H13" s="9"/>
      <c r="I13" s="9"/>
      <c r="J13" s="9"/>
      <c r="K13" s="9"/>
      <c r="L13" s="9"/>
      <c r="M13" s="9"/>
      <c r="N13" s="9"/>
      <c r="O13" s="9"/>
      <c r="P13" s="9"/>
      <c r="Q13" s="9"/>
      <c r="R13" s="9"/>
      <c r="S13" s="9"/>
      <c r="T13" s="10"/>
    </row>
    <row r="14" spans="2:20" x14ac:dyDescent="0.25">
      <c r="B14" s="8"/>
      <c r="C14" s="9"/>
      <c r="D14" s="9"/>
      <c r="E14" s="9"/>
      <c r="F14" s="9"/>
      <c r="G14" s="9"/>
      <c r="H14" s="9"/>
      <c r="I14" s="9"/>
      <c r="J14" s="9"/>
      <c r="K14" s="9"/>
      <c r="L14" s="9"/>
      <c r="M14" s="9"/>
      <c r="N14" s="9"/>
      <c r="O14" s="9"/>
      <c r="P14" s="9"/>
      <c r="Q14" s="9"/>
      <c r="R14" s="9"/>
      <c r="S14" s="9"/>
      <c r="T14" s="10"/>
    </row>
    <row r="15" spans="2:20" x14ac:dyDescent="0.25">
      <c r="B15" s="8"/>
      <c r="C15" s="9"/>
      <c r="D15" s="9"/>
      <c r="E15" s="9"/>
      <c r="F15" s="9"/>
      <c r="G15" s="9"/>
      <c r="H15" s="9"/>
      <c r="I15" s="9"/>
      <c r="J15" s="9"/>
      <c r="K15" s="9"/>
      <c r="L15" s="9"/>
      <c r="M15" s="9"/>
      <c r="N15" s="9"/>
      <c r="O15" s="9"/>
      <c r="P15" s="9"/>
      <c r="Q15" s="9"/>
      <c r="R15" s="9"/>
      <c r="S15" s="9"/>
      <c r="T15" s="10"/>
    </row>
    <row r="16" spans="2:20" x14ac:dyDescent="0.25">
      <c r="B16" s="8"/>
      <c r="C16" s="9"/>
      <c r="D16" s="9"/>
      <c r="E16" s="9"/>
      <c r="F16" s="9"/>
      <c r="G16" s="9"/>
      <c r="H16" s="9"/>
      <c r="I16" s="9"/>
      <c r="J16" s="9"/>
      <c r="K16" s="9"/>
      <c r="L16" s="9"/>
      <c r="M16" s="9"/>
      <c r="N16" s="9"/>
      <c r="O16" s="9"/>
      <c r="P16" s="9"/>
      <c r="Q16" s="9"/>
      <c r="R16" s="9"/>
      <c r="S16" s="9"/>
      <c r="T16" s="10"/>
    </row>
    <row r="17" spans="2:24" x14ac:dyDescent="0.25">
      <c r="B17" s="8"/>
      <c r="C17" s="9"/>
      <c r="D17" s="9"/>
      <c r="E17" s="9"/>
      <c r="F17" s="9"/>
      <c r="G17" s="9"/>
      <c r="H17" s="9"/>
      <c r="I17" s="9"/>
      <c r="J17" s="9"/>
      <c r="K17" s="9"/>
      <c r="L17" s="9"/>
      <c r="M17" s="9"/>
      <c r="N17" s="9"/>
      <c r="O17" s="9"/>
      <c r="P17" s="9"/>
      <c r="Q17" s="9"/>
      <c r="R17" s="9"/>
      <c r="S17" s="9"/>
      <c r="T17" s="10"/>
    </row>
    <row r="18" spans="2:24" x14ac:dyDescent="0.25">
      <c r="B18" s="8"/>
      <c r="C18" s="9"/>
      <c r="D18" s="9"/>
      <c r="E18" s="9"/>
      <c r="F18" s="9"/>
      <c r="G18" s="9"/>
      <c r="H18" s="9"/>
      <c r="I18" s="9"/>
      <c r="J18" s="9"/>
      <c r="K18" s="9"/>
      <c r="L18" s="9"/>
      <c r="M18" s="9"/>
      <c r="N18" s="9"/>
      <c r="O18" s="9"/>
      <c r="P18" s="9"/>
      <c r="Q18" s="9"/>
      <c r="R18" s="9"/>
      <c r="S18" s="9"/>
      <c r="T18" s="10"/>
    </row>
    <row r="19" spans="2:24" x14ac:dyDescent="0.25">
      <c r="B19" s="8"/>
      <c r="C19" s="9"/>
      <c r="D19" s="9"/>
      <c r="E19" s="9"/>
      <c r="F19" s="9"/>
      <c r="G19" s="9"/>
      <c r="H19" s="9"/>
      <c r="I19" s="9"/>
      <c r="J19" s="9"/>
      <c r="K19" s="9"/>
      <c r="L19" s="9"/>
      <c r="M19" s="9"/>
      <c r="N19" s="9"/>
      <c r="O19" s="9"/>
      <c r="P19" s="9"/>
      <c r="Q19" s="9"/>
      <c r="R19" s="9"/>
      <c r="S19" s="9"/>
      <c r="T19" s="10"/>
    </row>
    <row r="20" spans="2:24" x14ac:dyDescent="0.25">
      <c r="B20" s="8"/>
      <c r="C20" s="9"/>
      <c r="D20" s="9"/>
      <c r="E20" s="9"/>
      <c r="F20" s="9"/>
      <c r="G20" s="9"/>
      <c r="H20" s="9"/>
      <c r="I20" s="9"/>
      <c r="J20" s="9"/>
      <c r="K20" s="9"/>
      <c r="L20" s="9"/>
      <c r="M20" s="9"/>
      <c r="N20" s="9"/>
      <c r="O20" s="9"/>
      <c r="P20" s="9"/>
      <c r="Q20" s="9"/>
      <c r="R20" s="9"/>
      <c r="S20" s="9"/>
      <c r="T20" s="10"/>
    </row>
    <row r="21" spans="2:24" x14ac:dyDescent="0.25">
      <c r="B21" s="8"/>
      <c r="C21" s="9"/>
      <c r="D21" s="9"/>
      <c r="E21" s="9"/>
      <c r="F21" s="9"/>
      <c r="G21" s="9"/>
      <c r="H21" s="9"/>
      <c r="I21" s="9"/>
      <c r="J21" s="9"/>
      <c r="K21" s="9"/>
      <c r="L21" s="9"/>
      <c r="M21" s="9"/>
      <c r="N21" s="9"/>
      <c r="O21" s="9"/>
      <c r="P21" s="9"/>
      <c r="Q21" s="9"/>
      <c r="R21" s="9"/>
      <c r="S21" s="9"/>
      <c r="T21" s="10"/>
    </row>
    <row r="22" spans="2:24" x14ac:dyDescent="0.25">
      <c r="B22" s="8"/>
      <c r="C22" s="9"/>
      <c r="D22" s="9"/>
      <c r="E22" s="9"/>
      <c r="F22" s="9"/>
      <c r="G22" s="9"/>
      <c r="H22" s="9"/>
      <c r="I22" s="9"/>
      <c r="J22" s="9"/>
      <c r="K22" s="9"/>
      <c r="L22" s="9"/>
      <c r="M22" s="9"/>
      <c r="N22" s="9"/>
      <c r="O22" s="9"/>
      <c r="P22" s="9"/>
      <c r="Q22" s="9"/>
      <c r="R22" s="9"/>
      <c r="S22" s="9"/>
      <c r="T22" s="10"/>
    </row>
    <row r="23" spans="2:24" x14ac:dyDescent="0.25">
      <c r="B23" s="8"/>
      <c r="C23" s="9"/>
      <c r="D23" s="9"/>
      <c r="E23" s="9"/>
      <c r="F23" s="9"/>
      <c r="G23" s="9"/>
      <c r="H23" s="9"/>
      <c r="I23" s="9"/>
      <c r="J23" s="9"/>
      <c r="K23" s="9"/>
      <c r="L23" s="9"/>
      <c r="M23" s="9"/>
      <c r="N23" s="9"/>
      <c r="O23" s="9"/>
      <c r="P23" s="9"/>
      <c r="Q23" s="9"/>
      <c r="R23" s="9"/>
      <c r="S23" s="9"/>
      <c r="T23" s="10"/>
    </row>
    <row r="24" spans="2:24" x14ac:dyDescent="0.25">
      <c r="B24" s="8"/>
      <c r="C24" s="9"/>
      <c r="D24" s="9"/>
      <c r="E24" s="9"/>
      <c r="F24" s="9"/>
      <c r="G24" s="9"/>
      <c r="H24" s="9"/>
      <c r="I24" s="9"/>
      <c r="J24" s="9"/>
      <c r="K24" s="9"/>
      <c r="L24" s="9"/>
      <c r="M24" s="9"/>
      <c r="N24" s="9"/>
      <c r="O24" s="9"/>
      <c r="P24" s="9"/>
      <c r="Q24" s="9"/>
      <c r="R24" s="9"/>
      <c r="S24" s="9"/>
      <c r="T24" s="10"/>
    </row>
    <row r="25" spans="2:24" x14ac:dyDescent="0.25">
      <c r="B25" s="8"/>
      <c r="C25" s="9"/>
      <c r="D25" s="9"/>
      <c r="E25" s="9"/>
      <c r="F25" s="9"/>
      <c r="G25" s="9"/>
      <c r="H25" s="9"/>
      <c r="I25" s="9"/>
      <c r="J25" s="9"/>
      <c r="K25" s="9"/>
      <c r="L25" s="9"/>
      <c r="M25" s="9"/>
      <c r="N25" s="9"/>
      <c r="O25" s="9"/>
      <c r="P25" s="9"/>
      <c r="Q25" s="9"/>
      <c r="R25" s="9"/>
      <c r="S25" s="9"/>
      <c r="T25" s="10"/>
    </row>
    <row r="26" spans="2:24" x14ac:dyDescent="0.25">
      <c r="B26" s="8"/>
      <c r="C26" s="9"/>
      <c r="D26" s="9"/>
      <c r="E26" s="9"/>
      <c r="F26" s="9"/>
      <c r="G26" s="9"/>
      <c r="H26" s="9"/>
      <c r="I26" s="9"/>
      <c r="J26" s="9"/>
      <c r="K26" s="9"/>
      <c r="L26" s="9"/>
      <c r="M26" s="9"/>
      <c r="N26" s="9"/>
      <c r="O26" s="9"/>
      <c r="P26" s="9"/>
      <c r="Q26" s="9"/>
      <c r="R26" s="9"/>
      <c r="S26" s="9"/>
      <c r="T26" s="10"/>
    </row>
    <row r="27" spans="2:24" x14ac:dyDescent="0.25">
      <c r="B27" s="8"/>
      <c r="C27" s="9"/>
      <c r="D27" s="9"/>
      <c r="E27" s="9"/>
      <c r="F27" s="9"/>
      <c r="G27" s="9"/>
      <c r="H27" s="9"/>
      <c r="I27" s="9"/>
      <c r="J27" s="9"/>
      <c r="K27" s="9"/>
      <c r="L27" s="9"/>
      <c r="M27" s="9"/>
      <c r="N27" s="9"/>
      <c r="O27" s="9"/>
      <c r="P27" s="9"/>
      <c r="Q27" s="9"/>
      <c r="R27" s="9"/>
      <c r="S27" s="9"/>
      <c r="T27" s="10"/>
    </row>
    <row r="28" spans="2:24" x14ac:dyDescent="0.25">
      <c r="B28" s="8"/>
      <c r="C28" s="9"/>
      <c r="D28" s="9"/>
      <c r="E28" s="9"/>
      <c r="F28" s="9"/>
      <c r="G28" s="9"/>
      <c r="H28" s="9"/>
      <c r="I28" s="9"/>
      <c r="J28" s="9"/>
      <c r="K28" s="9"/>
      <c r="L28" s="9"/>
      <c r="M28" s="9"/>
      <c r="N28" s="9"/>
      <c r="O28" s="9"/>
      <c r="P28" s="9"/>
      <c r="Q28" s="9"/>
      <c r="R28" s="9"/>
      <c r="S28" s="9"/>
      <c r="T28" s="10"/>
    </row>
    <row r="29" spans="2:24" x14ac:dyDescent="0.25">
      <c r="B29" s="8"/>
      <c r="C29" s="9"/>
      <c r="D29" s="9"/>
      <c r="E29" s="9"/>
      <c r="F29" s="9"/>
      <c r="G29" s="9"/>
      <c r="H29" s="9"/>
      <c r="I29" s="9"/>
      <c r="J29" s="9"/>
      <c r="K29" s="9"/>
      <c r="L29" s="9"/>
      <c r="M29" s="9"/>
      <c r="N29" s="9"/>
      <c r="O29" s="9"/>
      <c r="P29" s="9"/>
      <c r="Q29" s="9"/>
      <c r="R29" s="9"/>
      <c r="S29" s="9"/>
      <c r="T29" s="10"/>
    </row>
    <row r="30" spans="2:24" x14ac:dyDescent="0.25">
      <c r="B30" s="8"/>
      <c r="C30" s="9"/>
      <c r="D30" s="9"/>
      <c r="E30" s="9"/>
      <c r="F30" s="9"/>
      <c r="G30" s="9"/>
      <c r="H30" s="9"/>
      <c r="I30" s="9"/>
      <c r="J30" s="9"/>
      <c r="K30" s="9"/>
      <c r="L30" s="9"/>
      <c r="M30" s="9"/>
      <c r="N30" s="9"/>
      <c r="O30" s="9"/>
      <c r="P30" s="9"/>
      <c r="Q30" s="9"/>
      <c r="R30" s="9"/>
      <c r="S30" s="9"/>
      <c r="T30" s="10"/>
    </row>
    <row r="31" spans="2:24" x14ac:dyDescent="0.25">
      <c r="B31" s="8"/>
      <c r="C31" s="9"/>
      <c r="D31" s="9"/>
      <c r="E31" s="9"/>
      <c r="F31" s="9"/>
      <c r="G31" s="9"/>
      <c r="H31" s="9"/>
      <c r="I31" s="67"/>
      <c r="J31" s="9"/>
      <c r="K31" s="9"/>
      <c r="L31" s="9"/>
      <c r="M31" s="9"/>
      <c r="N31" s="9"/>
      <c r="O31" s="9"/>
      <c r="P31" s="9"/>
      <c r="Q31" s="9"/>
      <c r="R31" s="9"/>
      <c r="S31" s="9"/>
      <c r="T31" s="10"/>
    </row>
    <row r="32" spans="2:24" x14ac:dyDescent="0.25">
      <c r="B32" s="8"/>
      <c r="C32" s="9"/>
      <c r="D32" s="9"/>
      <c r="E32" s="9"/>
      <c r="F32" s="9"/>
      <c r="G32" s="9"/>
      <c r="H32" s="9"/>
      <c r="I32" s="9"/>
      <c r="J32" s="9"/>
      <c r="K32" s="9"/>
      <c r="L32" s="9"/>
      <c r="M32" s="9"/>
      <c r="N32" s="9"/>
      <c r="O32" s="9"/>
      <c r="P32" s="9"/>
      <c r="T32" s="10"/>
      <c r="V32" s="58"/>
      <c r="W32" s="59" t="s">
        <v>452</v>
      </c>
      <c r="X32" s="60"/>
    </row>
    <row r="33" spans="2:24" x14ac:dyDescent="0.25">
      <c r="B33" s="8"/>
      <c r="C33" s="9"/>
      <c r="D33" s="9"/>
      <c r="E33" s="9"/>
      <c r="F33" s="9"/>
      <c r="G33" s="9"/>
      <c r="H33" s="9"/>
      <c r="I33" s="9"/>
      <c r="J33" s="9"/>
      <c r="K33" s="9"/>
      <c r="L33" s="9"/>
      <c r="M33" s="9"/>
      <c r="N33" s="9"/>
      <c r="O33" s="9"/>
      <c r="P33" s="9"/>
      <c r="T33" s="10"/>
      <c r="V33" s="61"/>
      <c r="W33" s="57"/>
      <c r="X33" s="62"/>
    </row>
    <row r="34" spans="2:24" x14ac:dyDescent="0.25">
      <c r="B34" s="8"/>
      <c r="C34" s="9"/>
      <c r="D34" s="9"/>
      <c r="E34" s="9"/>
      <c r="F34" s="9"/>
      <c r="G34" s="9"/>
      <c r="H34" s="9"/>
      <c r="I34" s="9"/>
      <c r="J34" s="9"/>
      <c r="K34" s="9"/>
      <c r="L34" s="9"/>
      <c r="M34" s="9"/>
      <c r="N34" s="9"/>
      <c r="O34" s="9"/>
      <c r="P34" s="9"/>
      <c r="T34" s="10"/>
      <c r="V34" s="61"/>
      <c r="W34" s="57"/>
      <c r="X34" s="62"/>
    </row>
    <row r="35" spans="2:24" x14ac:dyDescent="0.25">
      <c r="B35" s="8"/>
      <c r="C35" s="9"/>
      <c r="D35" s="9"/>
      <c r="E35" s="9"/>
      <c r="F35" s="9"/>
      <c r="G35" s="9"/>
      <c r="H35" s="9"/>
      <c r="I35" s="9"/>
      <c r="J35" s="9"/>
      <c r="K35" s="9"/>
      <c r="L35" s="9"/>
      <c r="M35" s="9"/>
      <c r="N35" s="9"/>
      <c r="O35" s="9"/>
      <c r="P35" s="9"/>
      <c r="T35" s="10"/>
      <c r="V35" s="61"/>
      <c r="W35" s="57"/>
      <c r="X35" s="62"/>
    </row>
    <row r="36" spans="2:24" x14ac:dyDescent="0.25">
      <c r="B36" s="8"/>
      <c r="C36" s="9"/>
      <c r="D36" s="9"/>
      <c r="E36" s="9"/>
      <c r="F36" s="9"/>
      <c r="G36" s="9"/>
      <c r="H36" s="9"/>
      <c r="I36" s="9"/>
      <c r="J36" s="9"/>
      <c r="K36" s="9"/>
      <c r="L36" s="9"/>
      <c r="M36" s="9"/>
      <c r="N36" s="9"/>
      <c r="O36" s="9"/>
      <c r="P36" s="9"/>
      <c r="T36" s="10"/>
      <c r="V36" s="61"/>
      <c r="W36" s="57"/>
      <c r="X36" s="62"/>
    </row>
    <row r="37" spans="2:24" x14ac:dyDescent="0.25">
      <c r="B37" s="8"/>
      <c r="C37" s="9"/>
      <c r="D37" s="9"/>
      <c r="E37" s="9"/>
      <c r="F37" s="9"/>
      <c r="G37" s="9"/>
      <c r="H37" s="9"/>
      <c r="I37" s="9"/>
      <c r="J37" s="9"/>
      <c r="K37" s="9"/>
      <c r="L37" s="9"/>
      <c r="M37" s="9"/>
      <c r="N37" s="9"/>
      <c r="O37" s="9"/>
      <c r="P37" s="9"/>
      <c r="T37" s="10"/>
      <c r="V37" s="61"/>
      <c r="W37" s="56" t="s">
        <v>455</v>
      </c>
      <c r="X37" s="62"/>
    </row>
    <row r="38" spans="2:24" x14ac:dyDescent="0.25">
      <c r="B38" s="8"/>
      <c r="C38" s="9"/>
      <c r="D38" s="9"/>
      <c r="E38" s="9"/>
      <c r="F38" s="9"/>
      <c r="G38" s="9"/>
      <c r="H38" s="9"/>
      <c r="I38" s="9"/>
      <c r="J38" s="9"/>
      <c r="K38" s="9"/>
      <c r="L38" s="9"/>
      <c r="M38" s="9"/>
      <c r="N38" s="9"/>
      <c r="O38" s="9"/>
      <c r="P38" s="9"/>
      <c r="T38" s="10"/>
      <c r="V38" s="61"/>
      <c r="W38" s="38"/>
      <c r="X38" s="62"/>
    </row>
    <row r="39" spans="2:24" x14ac:dyDescent="0.25">
      <c r="B39" s="8"/>
      <c r="C39" s="9"/>
      <c r="D39" s="9"/>
      <c r="E39" s="9"/>
      <c r="F39" s="9"/>
      <c r="G39" s="9"/>
      <c r="H39" s="9"/>
      <c r="I39" s="9"/>
      <c r="J39" s="9"/>
      <c r="K39" s="9"/>
      <c r="L39" s="9"/>
      <c r="M39" s="9"/>
      <c r="N39" s="9"/>
      <c r="O39" s="9"/>
      <c r="P39" s="9"/>
      <c r="T39" s="10"/>
      <c r="V39" s="61"/>
      <c r="W39" s="38"/>
      <c r="X39" s="62"/>
    </row>
    <row r="40" spans="2:24" x14ac:dyDescent="0.25">
      <c r="B40" s="8"/>
      <c r="C40" s="9"/>
      <c r="D40" s="9"/>
      <c r="E40" s="9"/>
      <c r="F40" s="9"/>
      <c r="G40" s="9"/>
      <c r="H40" s="9"/>
      <c r="I40" s="9"/>
      <c r="J40" s="9"/>
      <c r="K40" s="9"/>
      <c r="L40" s="9"/>
      <c r="M40" s="9"/>
      <c r="N40" s="9"/>
      <c r="O40" s="9"/>
      <c r="P40" s="9"/>
      <c r="T40" s="10"/>
      <c r="V40" s="61"/>
      <c r="W40" s="38"/>
      <c r="X40" s="62"/>
    </row>
    <row r="41" spans="2:24" x14ac:dyDescent="0.25">
      <c r="B41" s="8"/>
      <c r="C41" s="9"/>
      <c r="D41" s="9"/>
      <c r="E41" s="9"/>
      <c r="F41" s="9"/>
      <c r="G41" s="9"/>
      <c r="H41" s="9"/>
      <c r="I41" s="9"/>
      <c r="J41" s="9"/>
      <c r="K41" s="9"/>
      <c r="L41" s="9"/>
      <c r="M41" s="9"/>
      <c r="N41" s="9"/>
      <c r="O41" s="9"/>
      <c r="P41" s="9"/>
      <c r="T41" s="10"/>
      <c r="V41" s="61"/>
      <c r="W41" s="57"/>
      <c r="X41" s="62"/>
    </row>
    <row r="42" spans="2:24" x14ac:dyDescent="0.25">
      <c r="B42" s="8"/>
      <c r="C42" s="9"/>
      <c r="D42" s="9"/>
      <c r="E42" s="9"/>
      <c r="F42" s="9"/>
      <c r="G42" s="9"/>
      <c r="H42" s="9"/>
      <c r="I42" s="9"/>
      <c r="J42" s="9"/>
      <c r="K42" s="9"/>
      <c r="L42" s="9"/>
      <c r="M42" s="9"/>
      <c r="N42" s="9"/>
      <c r="O42" s="9"/>
      <c r="P42" s="9"/>
      <c r="T42" s="10"/>
      <c r="V42" s="61"/>
      <c r="W42" s="56" t="s">
        <v>454</v>
      </c>
      <c r="X42" s="62"/>
    </row>
    <row r="43" spans="2:24" x14ac:dyDescent="0.25">
      <c r="B43" s="8"/>
      <c r="C43" s="9"/>
      <c r="D43" s="9"/>
      <c r="E43" s="9"/>
      <c r="F43" s="9"/>
      <c r="G43" s="9"/>
      <c r="H43" s="9"/>
      <c r="I43" s="9"/>
      <c r="J43" s="9"/>
      <c r="K43" s="9"/>
      <c r="L43" s="9"/>
      <c r="M43" s="9"/>
      <c r="N43" s="9"/>
      <c r="O43" s="9"/>
      <c r="P43" s="9"/>
      <c r="T43" s="10"/>
      <c r="V43" s="61"/>
      <c r="W43" s="66" t="s">
        <v>453</v>
      </c>
      <c r="X43" s="62"/>
    </row>
    <row r="44" spans="2:24" x14ac:dyDescent="0.25">
      <c r="B44" s="8"/>
      <c r="C44" s="9"/>
      <c r="D44" s="9"/>
      <c r="E44" s="9"/>
      <c r="F44" s="9"/>
      <c r="G44" s="9"/>
      <c r="H44" s="9"/>
      <c r="I44" s="9"/>
      <c r="J44" s="9"/>
      <c r="K44" s="9"/>
      <c r="L44" s="9"/>
      <c r="M44" s="9"/>
      <c r="N44" s="9"/>
      <c r="O44" s="9"/>
      <c r="P44" s="9"/>
      <c r="T44" s="10"/>
      <c r="V44" s="61"/>
      <c r="W44" s="57"/>
      <c r="X44" s="62"/>
    </row>
    <row r="45" spans="2:24" x14ac:dyDescent="0.25">
      <c r="B45" s="8"/>
      <c r="C45" s="9"/>
      <c r="D45" s="9"/>
      <c r="E45" s="9"/>
      <c r="F45" s="9"/>
      <c r="G45" s="9"/>
      <c r="H45" s="9"/>
      <c r="I45" s="9"/>
      <c r="J45" s="9"/>
      <c r="K45" s="9"/>
      <c r="L45" s="9"/>
      <c r="M45" s="9"/>
      <c r="N45" s="9"/>
      <c r="O45" s="9"/>
      <c r="P45" s="9"/>
      <c r="T45" s="10"/>
      <c r="V45" s="61"/>
      <c r="W45" s="9"/>
      <c r="X45" s="62"/>
    </row>
    <row r="46" spans="2:24" x14ac:dyDescent="0.25">
      <c r="B46" s="8"/>
      <c r="C46" s="9"/>
      <c r="D46" s="9"/>
      <c r="E46" s="9"/>
      <c r="F46" s="9"/>
      <c r="G46" s="9"/>
      <c r="H46" s="9"/>
      <c r="I46" s="9"/>
      <c r="J46" s="9"/>
      <c r="K46" s="9"/>
      <c r="L46" s="9"/>
      <c r="M46" s="9"/>
      <c r="N46" s="9"/>
      <c r="O46" s="9"/>
      <c r="P46" s="9"/>
      <c r="T46" s="10"/>
      <c r="V46" s="61"/>
      <c r="W46" s="9"/>
      <c r="X46" s="62"/>
    </row>
    <row r="47" spans="2:24" x14ac:dyDescent="0.25">
      <c r="B47" s="8"/>
      <c r="C47" s="9"/>
      <c r="D47" s="9"/>
      <c r="E47" s="9"/>
      <c r="F47" s="9"/>
      <c r="G47" s="9"/>
      <c r="H47" s="9"/>
      <c r="I47" s="9"/>
      <c r="J47" s="9"/>
      <c r="K47" s="9"/>
      <c r="L47" s="9"/>
      <c r="M47" s="9"/>
      <c r="N47" s="9"/>
      <c r="O47" s="9"/>
      <c r="P47" s="9"/>
      <c r="T47" s="10"/>
      <c r="V47" s="63"/>
      <c r="W47" s="64"/>
      <c r="X47" s="65"/>
    </row>
    <row r="48" spans="2:24" x14ac:dyDescent="0.25">
      <c r="B48" s="8"/>
      <c r="C48" s="9"/>
      <c r="D48" s="9"/>
      <c r="E48" s="9"/>
      <c r="F48" s="9"/>
      <c r="G48" s="9"/>
      <c r="H48" s="9"/>
      <c r="I48" s="9"/>
      <c r="J48" s="9"/>
      <c r="K48" s="9"/>
      <c r="L48" s="9"/>
      <c r="M48" s="9"/>
      <c r="N48" s="9"/>
      <c r="O48" s="9"/>
      <c r="P48" s="9"/>
      <c r="Q48" s="9"/>
      <c r="R48" s="9"/>
      <c r="S48" s="9"/>
      <c r="T48" s="10"/>
    </row>
    <row r="49" spans="2:20" ht="15.75" thickBot="1" x14ac:dyDescent="0.3">
      <c r="B49" s="11"/>
      <c r="C49" s="12"/>
      <c r="D49" s="12"/>
      <c r="E49" s="12"/>
      <c r="F49" s="12"/>
      <c r="G49" s="12"/>
      <c r="H49" s="12"/>
      <c r="I49" s="12"/>
      <c r="J49" s="12"/>
      <c r="K49" s="12"/>
      <c r="L49" s="12"/>
      <c r="M49" s="12"/>
      <c r="N49" s="12"/>
      <c r="O49" s="12"/>
      <c r="P49" s="12"/>
      <c r="Q49" s="12"/>
      <c r="R49" s="12"/>
      <c r="S49" s="12"/>
      <c r="T49" s="13"/>
    </row>
  </sheetData>
  <mergeCells count="1">
    <mergeCell ref="C3:S3"/>
  </mergeCell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tabColor rgb="FF006699"/>
  </sheetPr>
  <dimension ref="B1:T102"/>
  <sheetViews>
    <sheetView zoomScale="80" zoomScaleNormal="80" workbookViewId="0">
      <pane xSplit="2" ySplit="3" topLeftCell="C61" activePane="bottomRight" state="frozen"/>
      <selection pane="topRight" activeCell="C1" sqref="C1"/>
      <selection pane="bottomLeft" activeCell="A4" sqref="A4"/>
      <selection pane="bottomRight" activeCell="R99" sqref="R99"/>
    </sheetView>
  </sheetViews>
  <sheetFormatPr baseColWidth="10" defaultColWidth="11.42578125" defaultRowHeight="15" x14ac:dyDescent="0.25"/>
  <cols>
    <col min="1" max="2" width="2.28515625" style="1" customWidth="1"/>
    <col min="3" max="3" width="11.42578125" style="1"/>
    <col min="4" max="19" width="13.28515625" style="1" customWidth="1"/>
    <col min="20" max="20" width="2.28515625" style="1" customWidth="1"/>
    <col min="21" max="21" width="3.85546875" style="1" customWidth="1"/>
    <col min="22" max="16384" width="11.42578125" style="1"/>
  </cols>
  <sheetData>
    <row r="1" spans="2:20" ht="7.5" customHeight="1" thickBot="1" x14ac:dyDescent="0.3"/>
    <row r="2" spans="2:20" ht="8.25" customHeight="1" x14ac:dyDescent="0.25">
      <c r="B2" s="5"/>
      <c r="C2" s="6"/>
      <c r="D2" s="6"/>
      <c r="E2" s="6"/>
      <c r="F2" s="6"/>
      <c r="G2" s="6"/>
      <c r="H2" s="6"/>
      <c r="I2" s="6"/>
      <c r="J2" s="6"/>
      <c r="K2" s="6"/>
      <c r="L2" s="6"/>
      <c r="M2" s="6"/>
      <c r="N2" s="6"/>
      <c r="O2" s="6"/>
      <c r="P2" s="6"/>
      <c r="Q2" s="6"/>
      <c r="R2" s="6"/>
      <c r="S2" s="6"/>
      <c r="T2" s="7"/>
    </row>
    <row r="3" spans="2:20" ht="26.25" x14ac:dyDescent="0.4">
      <c r="B3" s="8"/>
      <c r="C3" s="282" t="s">
        <v>463</v>
      </c>
      <c r="D3" s="282"/>
      <c r="E3" s="282"/>
      <c r="F3" s="282"/>
      <c r="G3" s="282"/>
      <c r="H3" s="282"/>
      <c r="I3" s="282"/>
      <c r="J3" s="282"/>
      <c r="K3" s="282"/>
      <c r="L3" s="282"/>
      <c r="M3" s="282"/>
      <c r="N3" s="282"/>
      <c r="O3" s="282"/>
      <c r="P3" s="282"/>
      <c r="Q3" s="282"/>
      <c r="R3" s="282"/>
      <c r="S3" s="282"/>
      <c r="T3" s="10"/>
    </row>
    <row r="4" spans="2:20" x14ac:dyDescent="0.25">
      <c r="B4" s="8"/>
      <c r="C4" s="9"/>
      <c r="D4" s="9"/>
      <c r="E4" s="9"/>
      <c r="F4" s="9"/>
      <c r="G4" s="9"/>
      <c r="H4" s="9"/>
      <c r="I4" s="9"/>
      <c r="J4" s="9"/>
      <c r="K4" s="9"/>
      <c r="L4" s="9"/>
      <c r="M4" s="9"/>
      <c r="N4" s="9"/>
      <c r="O4" s="9"/>
      <c r="P4" s="9"/>
      <c r="Q4" s="9"/>
      <c r="R4" s="9"/>
      <c r="S4" s="9"/>
      <c r="T4" s="10"/>
    </row>
    <row r="5" spans="2:20" x14ac:dyDescent="0.25">
      <c r="B5" s="8"/>
      <c r="C5" s="9"/>
      <c r="D5" s="9"/>
      <c r="E5" s="9"/>
      <c r="F5" s="9"/>
      <c r="G5" s="9"/>
      <c r="H5" s="9"/>
      <c r="I5" s="9"/>
      <c r="J5" s="9"/>
      <c r="K5" s="9"/>
      <c r="L5" s="9"/>
      <c r="M5" s="9"/>
      <c r="N5" s="9"/>
      <c r="O5" s="9"/>
      <c r="P5" s="9"/>
      <c r="Q5" s="9"/>
      <c r="R5" s="9"/>
      <c r="S5" s="9"/>
      <c r="T5" s="10"/>
    </row>
    <row r="6" spans="2:20" x14ac:dyDescent="0.25">
      <c r="B6" s="8"/>
      <c r="C6" s="9"/>
      <c r="D6" s="9"/>
      <c r="E6" s="9"/>
      <c r="F6" s="9"/>
      <c r="G6" s="9"/>
      <c r="H6" s="9"/>
      <c r="I6" s="9"/>
      <c r="J6" s="9"/>
      <c r="K6" s="9"/>
      <c r="L6" s="9"/>
      <c r="M6" s="9"/>
      <c r="N6" s="9"/>
      <c r="O6" s="9"/>
      <c r="P6" s="9"/>
      <c r="Q6" s="9"/>
      <c r="R6" s="9"/>
      <c r="S6" s="9"/>
      <c r="T6" s="10"/>
    </row>
    <row r="7" spans="2:20" x14ac:dyDescent="0.25">
      <c r="B7" s="8"/>
      <c r="C7" s="9"/>
      <c r="D7" s="9"/>
      <c r="E7" s="9"/>
      <c r="F7" s="9"/>
      <c r="G7" s="9"/>
      <c r="H7" s="9"/>
      <c r="I7" s="9"/>
      <c r="J7" s="9"/>
      <c r="K7" s="9"/>
      <c r="L7" s="9"/>
      <c r="M7" s="9"/>
      <c r="N7" s="9"/>
      <c r="O7" s="9"/>
      <c r="P7" s="9"/>
      <c r="Q7" s="9"/>
      <c r="R7" s="9"/>
      <c r="S7" s="9"/>
      <c r="T7" s="10"/>
    </row>
    <row r="8" spans="2:20" x14ac:dyDescent="0.25">
      <c r="B8" s="8"/>
      <c r="C8" s="9"/>
      <c r="D8" s="9"/>
      <c r="E8" s="9"/>
      <c r="F8" s="9"/>
      <c r="G8" s="9"/>
      <c r="H8" s="9"/>
      <c r="I8" s="9"/>
      <c r="J8" s="9"/>
      <c r="K8" s="9"/>
      <c r="L8" s="9"/>
      <c r="M8" s="9"/>
      <c r="N8" s="9"/>
      <c r="O8" s="9"/>
      <c r="P8" s="9"/>
      <c r="Q8" s="9"/>
      <c r="R8" s="9"/>
      <c r="S8" s="9"/>
      <c r="T8" s="10"/>
    </row>
    <row r="9" spans="2:20" x14ac:dyDescent="0.25">
      <c r="B9" s="8"/>
      <c r="C9" s="9"/>
      <c r="D9" s="9"/>
      <c r="E9" s="9"/>
      <c r="F9" s="9"/>
      <c r="G9" s="9"/>
      <c r="H9" s="9"/>
      <c r="I9" s="9"/>
      <c r="J9" s="9"/>
      <c r="K9" s="9"/>
      <c r="L9" s="9"/>
      <c r="M9" s="9"/>
      <c r="N9" s="9"/>
      <c r="O9" s="9"/>
      <c r="P9" s="9"/>
      <c r="Q9" s="9"/>
      <c r="R9" s="9"/>
      <c r="S9" s="9"/>
      <c r="T9" s="10"/>
    </row>
    <row r="10" spans="2:20" x14ac:dyDescent="0.25">
      <c r="B10" s="8"/>
      <c r="C10" s="9"/>
      <c r="D10" s="9"/>
      <c r="E10" s="9"/>
      <c r="F10" s="9"/>
      <c r="G10" s="9"/>
      <c r="H10" s="9"/>
      <c r="I10" s="9"/>
      <c r="J10" s="9"/>
      <c r="K10" s="9"/>
      <c r="L10" s="9"/>
      <c r="M10" s="9"/>
      <c r="N10" s="9"/>
      <c r="O10" s="9"/>
      <c r="P10" s="9"/>
      <c r="Q10" s="9"/>
      <c r="R10" s="9"/>
      <c r="S10" s="9"/>
      <c r="T10" s="10"/>
    </row>
    <row r="11" spans="2:20" x14ac:dyDescent="0.25">
      <c r="B11" s="8"/>
      <c r="C11" s="9"/>
      <c r="D11" s="9"/>
      <c r="E11" s="9"/>
      <c r="F11" s="9"/>
      <c r="G11" s="9"/>
      <c r="H11" s="9"/>
      <c r="I11" s="9"/>
      <c r="J11" s="9"/>
      <c r="K11" s="9"/>
      <c r="L11" s="9"/>
      <c r="M11" s="9"/>
      <c r="N11" s="9"/>
      <c r="O11" s="9"/>
      <c r="P11" s="9"/>
      <c r="Q11" s="9"/>
      <c r="R11" s="9"/>
      <c r="S11" s="9"/>
      <c r="T11" s="10"/>
    </row>
    <row r="12" spans="2:20" x14ac:dyDescent="0.25">
      <c r="B12" s="8"/>
      <c r="C12" s="9"/>
      <c r="D12" s="9"/>
      <c r="E12" s="9"/>
      <c r="F12" s="9"/>
      <c r="G12" s="9"/>
      <c r="H12" s="9"/>
      <c r="I12" s="9"/>
      <c r="J12" s="9"/>
      <c r="K12" s="9"/>
      <c r="L12" s="9"/>
      <c r="M12" s="9"/>
      <c r="N12" s="9"/>
      <c r="O12" s="9"/>
      <c r="P12" s="9"/>
      <c r="Q12" s="9"/>
      <c r="R12" s="9"/>
      <c r="S12" s="9"/>
      <c r="T12" s="10"/>
    </row>
    <row r="13" spans="2:20" x14ac:dyDescent="0.25">
      <c r="B13" s="8"/>
      <c r="C13" s="9"/>
      <c r="D13" s="9"/>
      <c r="E13" s="9"/>
      <c r="F13" s="9"/>
      <c r="G13" s="9"/>
      <c r="H13" s="9"/>
      <c r="I13" s="9"/>
      <c r="J13" s="9"/>
      <c r="K13" s="9"/>
      <c r="L13" s="9"/>
      <c r="M13" s="9"/>
      <c r="N13" s="9"/>
      <c r="O13" s="9"/>
      <c r="P13" s="9"/>
      <c r="Q13" s="9"/>
      <c r="R13" s="9"/>
      <c r="S13" s="9"/>
      <c r="T13" s="10"/>
    </row>
    <row r="14" spans="2:20" x14ac:dyDescent="0.25">
      <c r="B14" s="8"/>
      <c r="C14" s="9"/>
      <c r="D14" s="9"/>
      <c r="E14" s="9"/>
      <c r="F14" s="9"/>
      <c r="G14" s="9"/>
      <c r="H14" s="9"/>
      <c r="I14" s="9"/>
      <c r="J14" s="9"/>
      <c r="K14" s="9"/>
      <c r="L14" s="9"/>
      <c r="M14" s="9"/>
      <c r="N14" s="9"/>
      <c r="O14" s="9"/>
      <c r="P14" s="9"/>
      <c r="Q14" s="9"/>
      <c r="R14" s="9"/>
      <c r="S14" s="9"/>
      <c r="T14" s="10"/>
    </row>
    <row r="15" spans="2:20" x14ac:dyDescent="0.25">
      <c r="B15" s="8"/>
      <c r="C15" s="9"/>
      <c r="D15" s="9"/>
      <c r="E15" s="9"/>
      <c r="F15" s="9"/>
      <c r="G15" s="9"/>
      <c r="H15" s="9"/>
      <c r="I15" s="9"/>
      <c r="J15" s="9"/>
      <c r="K15" s="9"/>
      <c r="L15" s="9"/>
      <c r="M15" s="9"/>
      <c r="N15" s="9"/>
      <c r="O15" s="9"/>
      <c r="P15" s="9"/>
      <c r="Q15" s="9"/>
      <c r="R15" s="9"/>
      <c r="S15" s="9"/>
      <c r="T15" s="10"/>
    </row>
    <row r="16" spans="2:20" x14ac:dyDescent="0.25">
      <c r="B16" s="8"/>
      <c r="C16" s="9"/>
      <c r="D16" s="9"/>
      <c r="E16" s="9"/>
      <c r="F16" s="9"/>
      <c r="G16" s="9"/>
      <c r="H16" s="9"/>
      <c r="I16" s="9"/>
      <c r="J16" s="9"/>
      <c r="K16" s="9"/>
      <c r="L16" s="9"/>
      <c r="M16" s="9"/>
      <c r="N16" s="9"/>
      <c r="O16" s="9"/>
      <c r="P16" s="9"/>
      <c r="Q16" s="9"/>
      <c r="R16" s="9"/>
      <c r="S16" s="9"/>
      <c r="T16" s="10"/>
    </row>
    <row r="17" spans="2:20" x14ac:dyDescent="0.25">
      <c r="B17" s="8"/>
      <c r="C17" s="9"/>
      <c r="D17" s="9"/>
      <c r="E17" s="9"/>
      <c r="F17" s="9"/>
      <c r="G17" s="9"/>
      <c r="H17" s="9"/>
      <c r="I17" s="9"/>
      <c r="J17" s="9"/>
      <c r="K17" s="9"/>
      <c r="L17" s="9"/>
      <c r="M17" s="9"/>
      <c r="N17" s="9"/>
      <c r="O17" s="9"/>
      <c r="P17" s="9"/>
      <c r="Q17" s="9"/>
      <c r="R17" s="9"/>
      <c r="S17" s="9"/>
      <c r="T17" s="10"/>
    </row>
    <row r="18" spans="2:20" x14ac:dyDescent="0.25">
      <c r="B18" s="8"/>
      <c r="C18" s="9"/>
      <c r="D18" s="9"/>
      <c r="E18" s="9"/>
      <c r="F18" s="9"/>
      <c r="G18" s="9"/>
      <c r="H18" s="9"/>
      <c r="I18" s="9"/>
      <c r="J18" s="9"/>
      <c r="K18" s="9"/>
      <c r="L18" s="9"/>
      <c r="M18" s="9"/>
      <c r="N18" s="9"/>
      <c r="O18" s="9"/>
      <c r="P18" s="9"/>
      <c r="Q18" s="9"/>
      <c r="R18" s="9"/>
      <c r="S18" s="9"/>
      <c r="T18" s="10"/>
    </row>
    <row r="19" spans="2:20" x14ac:dyDescent="0.25">
      <c r="B19" s="8"/>
      <c r="C19" s="9"/>
      <c r="D19" s="9"/>
      <c r="E19" s="9"/>
      <c r="F19" s="9"/>
      <c r="G19" s="9"/>
      <c r="H19" s="9"/>
      <c r="I19" s="9"/>
      <c r="J19" s="9"/>
      <c r="K19" s="9"/>
      <c r="L19" s="9"/>
      <c r="M19" s="9"/>
      <c r="N19" s="9"/>
      <c r="O19" s="9"/>
      <c r="P19" s="9"/>
      <c r="Q19" s="9"/>
      <c r="R19" s="9"/>
      <c r="S19" s="9"/>
      <c r="T19" s="10"/>
    </row>
    <row r="20" spans="2:20" x14ac:dyDescent="0.25">
      <c r="B20" s="8"/>
      <c r="C20" s="9"/>
      <c r="D20" s="9"/>
      <c r="E20" s="9"/>
      <c r="F20" s="9"/>
      <c r="G20" s="9"/>
      <c r="H20" s="9"/>
      <c r="I20" s="9"/>
      <c r="J20" s="9"/>
      <c r="K20" s="9"/>
      <c r="L20" s="9"/>
      <c r="M20" s="9"/>
      <c r="N20" s="9"/>
      <c r="O20" s="9"/>
      <c r="P20" s="9"/>
      <c r="Q20" s="9"/>
      <c r="R20" s="9"/>
      <c r="S20" s="9"/>
      <c r="T20" s="10"/>
    </row>
    <row r="21" spans="2:20" x14ac:dyDescent="0.25">
      <c r="B21" s="8"/>
      <c r="C21" s="9"/>
      <c r="D21" s="9"/>
      <c r="E21" s="9"/>
      <c r="F21" s="9"/>
      <c r="G21" s="9"/>
      <c r="H21" s="9"/>
      <c r="I21" s="9"/>
      <c r="J21" s="9"/>
      <c r="K21" s="9"/>
      <c r="L21" s="9"/>
      <c r="M21" s="9"/>
      <c r="N21" s="9"/>
      <c r="O21" s="9"/>
      <c r="P21" s="9"/>
      <c r="Q21" s="9"/>
      <c r="R21" s="9"/>
      <c r="S21" s="9"/>
      <c r="T21" s="10"/>
    </row>
    <row r="22" spans="2:20" x14ac:dyDescent="0.25">
      <c r="B22" s="8"/>
      <c r="C22" s="9"/>
      <c r="D22" s="9"/>
      <c r="E22" s="9"/>
      <c r="F22" s="9"/>
      <c r="G22" s="9"/>
      <c r="H22" s="9"/>
      <c r="I22" s="9"/>
      <c r="J22" s="9"/>
      <c r="K22" s="9"/>
      <c r="L22" s="9"/>
      <c r="M22" s="9"/>
      <c r="N22" s="9"/>
      <c r="O22" s="9"/>
      <c r="P22" s="9"/>
      <c r="Q22" s="9"/>
      <c r="R22" s="9"/>
      <c r="S22" s="9"/>
      <c r="T22" s="10"/>
    </row>
    <row r="23" spans="2:20" x14ac:dyDescent="0.25">
      <c r="B23" s="8"/>
      <c r="C23" s="9"/>
      <c r="D23" s="9"/>
      <c r="E23" s="9"/>
      <c r="F23" s="9"/>
      <c r="G23" s="9"/>
      <c r="H23" s="9"/>
      <c r="I23" s="9"/>
      <c r="J23" s="9"/>
      <c r="K23" s="9"/>
      <c r="L23" s="9"/>
      <c r="M23" s="9"/>
      <c r="N23" s="9"/>
      <c r="O23" s="9"/>
      <c r="P23" s="9"/>
      <c r="Q23" s="9"/>
      <c r="R23" s="9"/>
      <c r="S23" s="9"/>
      <c r="T23" s="10"/>
    </row>
    <row r="24" spans="2:20" x14ac:dyDescent="0.25">
      <c r="B24" s="8"/>
      <c r="C24" s="9"/>
      <c r="D24" s="9"/>
      <c r="E24" s="9"/>
      <c r="F24" s="9"/>
      <c r="G24" s="9"/>
      <c r="H24" s="9"/>
      <c r="I24" s="9"/>
      <c r="J24" s="9"/>
      <c r="K24" s="9"/>
      <c r="L24" s="9"/>
      <c r="M24" s="9"/>
      <c r="N24" s="9"/>
      <c r="O24" s="9"/>
      <c r="P24" s="9"/>
      <c r="Q24" s="9"/>
      <c r="R24" s="9"/>
      <c r="S24" s="9"/>
      <c r="T24" s="10"/>
    </row>
    <row r="25" spans="2:20" x14ac:dyDescent="0.25">
      <c r="B25" s="8"/>
      <c r="C25" s="9"/>
      <c r="D25" s="9"/>
      <c r="E25" s="9"/>
      <c r="F25" s="9"/>
      <c r="G25" s="9"/>
      <c r="H25" s="9"/>
      <c r="I25" s="9"/>
      <c r="J25" s="9"/>
      <c r="K25" s="9"/>
      <c r="L25" s="9"/>
      <c r="M25" s="9"/>
      <c r="N25" s="9"/>
      <c r="O25" s="9"/>
      <c r="P25" s="9"/>
      <c r="Q25" s="9"/>
      <c r="R25" s="9"/>
      <c r="S25" s="9"/>
      <c r="T25" s="10"/>
    </row>
    <row r="26" spans="2:20" x14ac:dyDescent="0.25">
      <c r="B26" s="8"/>
      <c r="C26" s="9"/>
      <c r="D26" s="9"/>
      <c r="E26" s="9"/>
      <c r="F26" s="9"/>
      <c r="G26" s="9"/>
      <c r="H26" s="9"/>
      <c r="I26" s="9"/>
      <c r="J26" s="9"/>
      <c r="K26" s="9"/>
      <c r="L26" s="9"/>
      <c r="M26" s="9"/>
      <c r="N26" s="9"/>
      <c r="O26" s="9"/>
      <c r="P26" s="9"/>
      <c r="Q26" s="9"/>
      <c r="R26" s="9"/>
      <c r="S26" s="9"/>
      <c r="T26" s="10"/>
    </row>
    <row r="27" spans="2:20" x14ac:dyDescent="0.25">
      <c r="B27" s="8"/>
      <c r="C27" s="9"/>
      <c r="D27" s="9"/>
      <c r="E27" s="9"/>
      <c r="F27" s="9"/>
      <c r="G27" s="9"/>
      <c r="H27" s="9"/>
      <c r="I27" s="9"/>
      <c r="J27" s="9"/>
      <c r="K27" s="9"/>
      <c r="L27" s="9"/>
      <c r="M27" s="9"/>
      <c r="N27" s="9"/>
      <c r="O27" s="9"/>
      <c r="P27" s="9"/>
      <c r="Q27" s="9"/>
      <c r="R27" s="9"/>
      <c r="S27" s="9"/>
      <c r="T27" s="10"/>
    </row>
    <row r="28" spans="2:20" x14ac:dyDescent="0.25">
      <c r="B28" s="8"/>
      <c r="C28" s="9"/>
      <c r="D28" s="9"/>
      <c r="E28" s="9"/>
      <c r="F28" s="9"/>
      <c r="G28" s="9"/>
      <c r="H28" s="9"/>
      <c r="I28" s="9"/>
      <c r="J28" s="9"/>
      <c r="K28" s="9"/>
      <c r="L28" s="9"/>
      <c r="M28" s="9"/>
      <c r="N28" s="9"/>
      <c r="O28" s="9"/>
      <c r="P28" s="9"/>
      <c r="Q28" s="9"/>
      <c r="R28" s="9"/>
      <c r="S28" s="9"/>
      <c r="T28" s="10"/>
    </row>
    <row r="29" spans="2:20" x14ac:dyDescent="0.25">
      <c r="B29" s="8"/>
      <c r="C29" s="9"/>
      <c r="D29" s="9"/>
      <c r="E29" s="9"/>
      <c r="F29" s="9"/>
      <c r="G29" s="9"/>
      <c r="H29" s="9"/>
      <c r="I29" s="9"/>
      <c r="J29" s="9"/>
      <c r="K29" s="9"/>
      <c r="L29" s="9"/>
      <c r="M29" s="9"/>
      <c r="N29" s="9"/>
      <c r="O29" s="9"/>
      <c r="P29" s="9"/>
      <c r="Q29" s="9"/>
      <c r="R29" s="9"/>
      <c r="S29" s="9"/>
      <c r="T29" s="10"/>
    </row>
    <row r="30" spans="2:20" x14ac:dyDescent="0.25">
      <c r="B30" s="8"/>
      <c r="C30" s="9"/>
      <c r="D30" s="9"/>
      <c r="E30" s="9"/>
      <c r="F30" s="9"/>
      <c r="G30" s="9"/>
      <c r="H30" s="9"/>
      <c r="I30" s="67"/>
      <c r="J30" s="9"/>
      <c r="K30" s="9"/>
      <c r="L30" s="9"/>
      <c r="M30" s="9"/>
      <c r="N30" s="9"/>
      <c r="O30" s="9"/>
      <c r="P30" s="9"/>
      <c r="Q30" s="9"/>
      <c r="R30" s="9"/>
      <c r="S30" s="9"/>
      <c r="T30" s="10"/>
    </row>
    <row r="31" spans="2:20" x14ac:dyDescent="0.25">
      <c r="B31" s="8"/>
      <c r="C31" s="9"/>
      <c r="D31" s="9"/>
      <c r="E31" s="9"/>
      <c r="F31" s="9"/>
      <c r="G31" s="9"/>
      <c r="H31" s="9"/>
      <c r="I31" s="9"/>
      <c r="J31" s="9"/>
      <c r="K31" s="9"/>
      <c r="L31" s="9"/>
      <c r="M31" s="9"/>
      <c r="N31" s="9"/>
      <c r="O31" s="9"/>
      <c r="P31" s="9"/>
      <c r="Q31" s="9"/>
      <c r="R31" s="9"/>
      <c r="S31" s="9"/>
      <c r="T31" s="10"/>
    </row>
    <row r="32" spans="2:20" x14ac:dyDescent="0.25">
      <c r="B32" s="8"/>
      <c r="C32" s="9"/>
      <c r="D32" s="9"/>
      <c r="E32" s="9"/>
      <c r="F32" s="9"/>
      <c r="G32" s="9"/>
      <c r="H32" s="9"/>
      <c r="I32" s="9"/>
      <c r="J32" s="9"/>
      <c r="K32" s="9"/>
      <c r="L32" s="9"/>
      <c r="M32" s="9"/>
      <c r="N32" s="9"/>
      <c r="O32" s="9"/>
      <c r="P32" s="9"/>
      <c r="Q32" s="9"/>
      <c r="R32" s="9"/>
      <c r="S32" s="9"/>
      <c r="T32" s="10"/>
    </row>
    <row r="33" spans="2:20" x14ac:dyDescent="0.25">
      <c r="B33" s="8"/>
      <c r="C33" s="9"/>
      <c r="D33" s="9"/>
      <c r="E33" s="9"/>
      <c r="F33" s="9"/>
      <c r="G33" s="9"/>
      <c r="H33" s="9"/>
      <c r="I33" s="9"/>
      <c r="J33" s="9"/>
      <c r="K33" s="9"/>
      <c r="L33" s="9"/>
      <c r="M33" s="9"/>
      <c r="N33" s="9"/>
      <c r="O33" s="9"/>
      <c r="P33" s="9"/>
      <c r="Q33" s="9"/>
      <c r="R33" s="9"/>
      <c r="S33" s="9"/>
      <c r="T33" s="10"/>
    </row>
    <row r="34" spans="2:20" x14ac:dyDescent="0.25">
      <c r="B34" s="8"/>
      <c r="C34" s="9"/>
      <c r="D34" s="9"/>
      <c r="E34" s="9"/>
      <c r="F34" s="9"/>
      <c r="G34" s="9"/>
      <c r="H34" s="9"/>
      <c r="I34" s="9"/>
      <c r="J34" s="9"/>
      <c r="K34" s="9"/>
      <c r="L34" s="9"/>
      <c r="M34" s="9"/>
      <c r="N34" s="9"/>
      <c r="O34" s="9"/>
      <c r="P34" s="9"/>
      <c r="Q34" s="9"/>
      <c r="R34" s="9"/>
      <c r="S34" s="9"/>
      <c r="T34" s="10"/>
    </row>
    <row r="35" spans="2:20" x14ac:dyDescent="0.25">
      <c r="B35" s="8"/>
      <c r="C35" s="9"/>
      <c r="D35" s="9"/>
      <c r="E35" s="9"/>
      <c r="F35" s="9"/>
      <c r="G35" s="9"/>
      <c r="H35" s="9"/>
      <c r="I35" s="9"/>
      <c r="J35" s="9"/>
      <c r="K35" s="9"/>
      <c r="L35" s="9"/>
      <c r="M35" s="9"/>
      <c r="N35" s="9"/>
      <c r="O35" s="9"/>
      <c r="P35" s="9"/>
      <c r="Q35" s="9"/>
      <c r="R35" s="9"/>
      <c r="S35" s="9"/>
      <c r="T35" s="10"/>
    </row>
    <row r="36" spans="2:20" x14ac:dyDescent="0.25">
      <c r="B36" s="8"/>
      <c r="C36" s="9"/>
      <c r="D36" s="9"/>
      <c r="E36" s="9"/>
      <c r="F36" s="9"/>
      <c r="G36" s="9"/>
      <c r="H36" s="9"/>
      <c r="I36" s="9"/>
      <c r="J36" s="9"/>
      <c r="K36" s="9"/>
      <c r="L36" s="9"/>
      <c r="M36" s="9"/>
      <c r="N36" s="9"/>
      <c r="O36" s="9"/>
      <c r="P36" s="9"/>
      <c r="Q36" s="9"/>
      <c r="R36" s="9"/>
      <c r="S36" s="9"/>
      <c r="T36" s="10"/>
    </row>
    <row r="37" spans="2:20" x14ac:dyDescent="0.25">
      <c r="B37" s="8"/>
      <c r="C37" s="9"/>
      <c r="D37" s="9"/>
      <c r="E37" s="9"/>
      <c r="F37" s="9"/>
      <c r="G37" s="9"/>
      <c r="H37" s="9"/>
      <c r="I37" s="9"/>
      <c r="J37" s="9"/>
      <c r="K37" s="9"/>
      <c r="L37" s="9"/>
      <c r="M37" s="9"/>
      <c r="N37" s="9"/>
      <c r="O37" s="9"/>
      <c r="P37" s="9"/>
      <c r="Q37" s="9"/>
      <c r="R37" s="9"/>
      <c r="S37" s="9"/>
      <c r="T37" s="10"/>
    </row>
    <row r="38" spans="2:20" x14ac:dyDescent="0.25">
      <c r="B38" s="8"/>
      <c r="C38" s="9"/>
      <c r="D38" s="9"/>
      <c r="E38" s="9"/>
      <c r="F38" s="9"/>
      <c r="G38" s="9"/>
      <c r="H38" s="9"/>
      <c r="I38" s="9"/>
      <c r="J38" s="9"/>
      <c r="K38" s="9"/>
      <c r="L38" s="9"/>
      <c r="M38" s="9"/>
      <c r="N38" s="9"/>
      <c r="O38" s="9"/>
      <c r="P38" s="9"/>
      <c r="Q38" s="9"/>
      <c r="R38" s="9"/>
      <c r="S38" s="9"/>
      <c r="T38" s="10"/>
    </row>
    <row r="39" spans="2:20" x14ac:dyDescent="0.25">
      <c r="B39" s="8"/>
      <c r="C39" s="9"/>
      <c r="D39" s="9"/>
      <c r="E39" s="9"/>
      <c r="F39" s="9"/>
      <c r="G39" s="9"/>
      <c r="H39" s="9"/>
      <c r="I39" s="9"/>
      <c r="J39" s="9"/>
      <c r="K39" s="9"/>
      <c r="L39" s="9"/>
      <c r="M39" s="9"/>
      <c r="N39" s="9"/>
      <c r="O39" s="9"/>
      <c r="P39" s="9"/>
      <c r="Q39" s="9"/>
      <c r="R39" s="9"/>
      <c r="S39" s="9"/>
      <c r="T39" s="10"/>
    </row>
    <row r="40" spans="2:20" x14ac:dyDescent="0.25">
      <c r="B40" s="8"/>
      <c r="C40" s="9"/>
      <c r="D40" s="9"/>
      <c r="E40" s="9"/>
      <c r="F40" s="9"/>
      <c r="G40" s="9"/>
      <c r="H40" s="9"/>
      <c r="I40" s="9"/>
      <c r="J40" s="9"/>
      <c r="K40" s="9"/>
      <c r="L40" s="9"/>
      <c r="M40" s="9"/>
      <c r="N40" s="9"/>
      <c r="O40" s="9"/>
      <c r="P40" s="9"/>
      <c r="Q40" s="9"/>
      <c r="R40" s="9"/>
      <c r="S40" s="9"/>
      <c r="T40" s="10"/>
    </row>
    <row r="41" spans="2:20" x14ac:dyDescent="0.25">
      <c r="B41" s="8"/>
      <c r="C41" s="9"/>
      <c r="D41" s="9"/>
      <c r="E41" s="9"/>
      <c r="F41" s="9"/>
      <c r="G41" s="9"/>
      <c r="H41" s="9"/>
      <c r="I41" s="9"/>
      <c r="J41" s="9"/>
      <c r="K41" s="9"/>
      <c r="L41" s="9"/>
      <c r="M41" s="9"/>
      <c r="N41" s="9"/>
      <c r="O41" s="9"/>
      <c r="P41" s="9"/>
      <c r="Q41" s="9"/>
      <c r="R41" s="9"/>
      <c r="S41" s="9"/>
      <c r="T41" s="10"/>
    </row>
    <row r="42" spans="2:20" x14ac:dyDescent="0.25">
      <c r="B42" s="8"/>
      <c r="C42" s="9"/>
      <c r="D42" s="9"/>
      <c r="E42" s="9"/>
      <c r="F42" s="9"/>
      <c r="G42" s="9"/>
      <c r="H42" s="9"/>
      <c r="I42" s="9"/>
      <c r="J42" s="9"/>
      <c r="K42" s="9"/>
      <c r="L42" s="9"/>
      <c r="M42" s="9"/>
      <c r="N42" s="9"/>
      <c r="O42" s="9"/>
      <c r="P42" s="9"/>
      <c r="Q42" s="9"/>
      <c r="R42" s="9"/>
      <c r="S42" s="9"/>
      <c r="T42" s="10"/>
    </row>
    <row r="43" spans="2:20" x14ac:dyDescent="0.25">
      <c r="B43" s="8"/>
      <c r="C43" s="9"/>
      <c r="D43" s="9"/>
      <c r="E43" s="9"/>
      <c r="F43" s="9"/>
      <c r="G43" s="9"/>
      <c r="H43" s="9"/>
      <c r="I43" s="9"/>
      <c r="J43" s="9"/>
      <c r="K43" s="9"/>
      <c r="L43" s="9"/>
      <c r="M43" s="9"/>
      <c r="N43" s="9"/>
      <c r="O43" s="9"/>
      <c r="P43" s="9"/>
      <c r="Q43" s="9"/>
      <c r="R43" s="9"/>
      <c r="S43" s="9"/>
      <c r="T43" s="10"/>
    </row>
    <row r="44" spans="2:20" x14ac:dyDescent="0.25">
      <c r="B44" s="8"/>
      <c r="C44" s="9"/>
      <c r="D44" s="9"/>
      <c r="E44" s="9"/>
      <c r="F44" s="9"/>
      <c r="G44" s="9"/>
      <c r="H44" s="9"/>
      <c r="I44" s="9"/>
      <c r="J44" s="9"/>
      <c r="K44" s="9"/>
      <c r="L44" s="9"/>
      <c r="M44" s="9"/>
      <c r="N44" s="9"/>
      <c r="O44" s="9"/>
      <c r="P44" s="9"/>
      <c r="Q44" s="9"/>
      <c r="R44" s="9"/>
      <c r="S44" s="9"/>
      <c r="T44" s="10"/>
    </row>
    <row r="45" spans="2:20" x14ac:dyDescent="0.25">
      <c r="B45" s="8"/>
      <c r="C45" s="9"/>
      <c r="D45" s="9"/>
      <c r="E45" s="9"/>
      <c r="F45" s="9"/>
      <c r="G45" s="9"/>
      <c r="H45" s="9"/>
      <c r="I45" s="9"/>
      <c r="J45" s="9"/>
      <c r="K45" s="9"/>
      <c r="L45" s="9"/>
      <c r="M45" s="9"/>
      <c r="N45" s="9"/>
      <c r="O45" s="9"/>
      <c r="P45" s="9"/>
      <c r="Q45" s="9"/>
      <c r="R45" s="9"/>
      <c r="S45" s="9"/>
      <c r="T45" s="10"/>
    </row>
    <row r="46" spans="2:20" x14ac:dyDescent="0.25">
      <c r="B46" s="8"/>
      <c r="C46" s="9"/>
      <c r="D46" s="9"/>
      <c r="E46" s="9"/>
      <c r="F46" s="9"/>
      <c r="G46" s="9"/>
      <c r="H46" s="9"/>
      <c r="I46" s="9"/>
      <c r="J46" s="9"/>
      <c r="K46" s="9"/>
      <c r="L46" s="9"/>
      <c r="M46" s="9"/>
      <c r="N46" s="9"/>
      <c r="O46" s="9"/>
      <c r="P46" s="9"/>
      <c r="Q46" s="9"/>
      <c r="R46" s="9"/>
      <c r="S46" s="9"/>
      <c r="T46" s="10"/>
    </row>
    <row r="47" spans="2:20" x14ac:dyDescent="0.25">
      <c r="B47" s="8"/>
      <c r="C47" s="9"/>
      <c r="D47" s="9"/>
      <c r="E47" s="9"/>
      <c r="F47" s="9"/>
      <c r="G47" s="9"/>
      <c r="H47" s="9"/>
      <c r="I47" s="9"/>
      <c r="J47" s="9"/>
      <c r="K47" s="9"/>
      <c r="L47" s="9"/>
      <c r="M47" s="9"/>
      <c r="N47" s="9"/>
      <c r="O47" s="9"/>
      <c r="P47" s="9"/>
      <c r="Q47" s="9"/>
      <c r="R47" s="9"/>
      <c r="S47" s="9"/>
      <c r="T47" s="10"/>
    </row>
    <row r="48" spans="2:20" x14ac:dyDescent="0.25">
      <c r="B48" s="8"/>
      <c r="C48" s="9"/>
      <c r="D48" s="9"/>
      <c r="E48" s="9"/>
      <c r="F48" s="9"/>
      <c r="G48" s="9"/>
      <c r="H48" s="9"/>
      <c r="I48" s="9"/>
      <c r="J48" s="9"/>
      <c r="K48" s="9"/>
      <c r="L48" s="9"/>
      <c r="M48" s="9"/>
      <c r="N48" s="9"/>
      <c r="O48" s="9"/>
      <c r="P48" s="9"/>
      <c r="Q48" s="9"/>
      <c r="R48" s="9"/>
      <c r="S48" s="9"/>
      <c r="T48" s="10"/>
    </row>
    <row r="49" spans="2:20" x14ac:dyDescent="0.25">
      <c r="B49" s="8"/>
      <c r="C49" s="9"/>
      <c r="D49" s="9"/>
      <c r="E49" s="9"/>
      <c r="F49" s="9"/>
      <c r="G49" s="9"/>
      <c r="H49" s="9"/>
      <c r="I49" s="9"/>
      <c r="J49" s="9"/>
      <c r="K49" s="9"/>
      <c r="L49" s="9"/>
      <c r="M49" s="9"/>
      <c r="N49" s="9"/>
      <c r="O49" s="9"/>
      <c r="P49" s="9"/>
      <c r="Q49" s="9"/>
      <c r="R49" s="9"/>
      <c r="S49" s="9"/>
      <c r="T49" s="10"/>
    </row>
    <row r="50" spans="2:20" x14ac:dyDescent="0.25">
      <c r="B50" s="8"/>
      <c r="C50" s="9"/>
      <c r="D50" s="9"/>
      <c r="E50" s="9"/>
      <c r="F50" s="9"/>
      <c r="G50" s="9"/>
      <c r="H50" s="9"/>
      <c r="I50" s="9"/>
      <c r="J50" s="9"/>
      <c r="K50" s="9"/>
      <c r="L50" s="9"/>
      <c r="M50" s="9"/>
      <c r="N50" s="9"/>
      <c r="O50" s="9"/>
      <c r="P50" s="9"/>
      <c r="Q50" s="9"/>
      <c r="R50" s="9"/>
      <c r="S50" s="9"/>
      <c r="T50" s="10"/>
    </row>
    <row r="51" spans="2:20" x14ac:dyDescent="0.25">
      <c r="B51" s="8"/>
      <c r="C51" s="9"/>
      <c r="D51" s="9"/>
      <c r="E51" s="9"/>
      <c r="F51" s="9"/>
      <c r="G51" s="9"/>
      <c r="H51" s="9"/>
      <c r="I51" s="9"/>
      <c r="J51" s="9"/>
      <c r="K51" s="9"/>
      <c r="L51" s="9"/>
      <c r="M51" s="9"/>
      <c r="N51" s="9"/>
      <c r="O51" s="9"/>
      <c r="P51" s="9"/>
      <c r="Q51" s="9"/>
      <c r="R51" s="9"/>
      <c r="S51" s="9"/>
      <c r="T51" s="10"/>
    </row>
    <row r="52" spans="2:20" x14ac:dyDescent="0.25">
      <c r="B52" s="8"/>
      <c r="C52" s="9"/>
      <c r="D52" s="9"/>
      <c r="E52" s="9"/>
      <c r="F52" s="9"/>
      <c r="G52" s="9"/>
      <c r="H52" s="9"/>
      <c r="I52" s="9"/>
      <c r="J52" s="9"/>
      <c r="K52" s="9"/>
      <c r="L52" s="9"/>
      <c r="M52" s="9"/>
      <c r="N52" s="9"/>
      <c r="O52" s="9"/>
      <c r="P52" s="9"/>
      <c r="Q52" s="9"/>
      <c r="R52" s="9"/>
      <c r="S52" s="9"/>
      <c r="T52" s="10"/>
    </row>
    <row r="53" spans="2:20" x14ac:dyDescent="0.25">
      <c r="B53" s="8"/>
      <c r="C53" s="9"/>
      <c r="D53" s="9"/>
      <c r="E53" s="9"/>
      <c r="F53" s="9"/>
      <c r="G53" s="9"/>
      <c r="H53" s="9"/>
      <c r="I53" s="9"/>
      <c r="J53" s="9"/>
      <c r="K53" s="9"/>
      <c r="L53" s="9"/>
      <c r="M53" s="9"/>
      <c r="N53" s="9"/>
      <c r="O53" s="9"/>
      <c r="P53" s="9"/>
      <c r="Q53" s="9"/>
      <c r="R53" s="9"/>
      <c r="S53" s="9"/>
      <c r="T53" s="10"/>
    </row>
    <row r="54" spans="2:20" x14ac:dyDescent="0.25">
      <c r="B54" s="8"/>
      <c r="C54" s="9"/>
      <c r="D54" s="9"/>
      <c r="E54" s="9"/>
      <c r="F54" s="9"/>
      <c r="G54" s="9"/>
      <c r="H54" s="9"/>
      <c r="I54" s="9"/>
      <c r="J54" s="9"/>
      <c r="K54" s="9"/>
      <c r="L54" s="9"/>
      <c r="M54" s="9"/>
      <c r="N54" s="9"/>
      <c r="O54" s="9"/>
      <c r="P54" s="9"/>
      <c r="Q54" s="9"/>
      <c r="R54" s="9"/>
      <c r="S54" s="9"/>
      <c r="T54" s="10"/>
    </row>
    <row r="55" spans="2:20" x14ac:dyDescent="0.25">
      <c r="B55" s="8"/>
      <c r="C55" s="9"/>
      <c r="D55" s="9"/>
      <c r="E55" s="9"/>
      <c r="F55" s="9"/>
      <c r="G55" s="9"/>
      <c r="H55" s="9"/>
      <c r="I55" s="9"/>
      <c r="J55" s="9"/>
      <c r="K55" s="9"/>
      <c r="L55" s="9"/>
      <c r="M55" s="9"/>
      <c r="N55" s="9"/>
      <c r="O55" s="9"/>
      <c r="P55" s="9"/>
      <c r="Q55" s="9"/>
      <c r="R55" s="9"/>
      <c r="S55" s="9"/>
      <c r="T55" s="10"/>
    </row>
    <row r="56" spans="2:20" x14ac:dyDescent="0.25">
      <c r="B56" s="8"/>
      <c r="C56" s="9"/>
      <c r="D56" s="9"/>
      <c r="E56" s="9"/>
      <c r="F56" s="9"/>
      <c r="G56" s="9"/>
      <c r="H56" s="9"/>
      <c r="I56" s="9"/>
      <c r="J56" s="9"/>
      <c r="K56" s="9"/>
      <c r="L56" s="9"/>
      <c r="M56" s="9"/>
      <c r="N56" s="9"/>
      <c r="O56" s="9"/>
      <c r="P56" s="9"/>
      <c r="Q56" s="9"/>
      <c r="R56" s="9"/>
      <c r="S56" s="9"/>
      <c r="T56" s="10"/>
    </row>
    <row r="57" spans="2:20" x14ac:dyDescent="0.25">
      <c r="B57" s="8"/>
      <c r="C57" s="9"/>
      <c r="D57" s="9"/>
      <c r="E57" s="9"/>
      <c r="F57" s="9"/>
      <c r="G57" s="9"/>
      <c r="H57" s="9"/>
      <c r="I57" s="9"/>
      <c r="J57" s="9"/>
      <c r="K57" s="9"/>
      <c r="L57" s="9"/>
      <c r="M57" s="9"/>
      <c r="N57" s="9"/>
      <c r="O57" s="9"/>
      <c r="P57" s="9"/>
      <c r="Q57" s="9"/>
      <c r="R57" s="9"/>
      <c r="S57" s="9"/>
      <c r="T57" s="10"/>
    </row>
    <row r="58" spans="2:20" x14ac:dyDescent="0.25">
      <c r="B58" s="8"/>
      <c r="C58" s="9"/>
      <c r="D58" s="9"/>
      <c r="E58" s="9"/>
      <c r="F58" s="9"/>
      <c r="G58" s="9"/>
      <c r="H58" s="9"/>
      <c r="I58" s="9"/>
      <c r="J58" s="9"/>
      <c r="K58" s="9"/>
      <c r="L58" s="9"/>
      <c r="M58" s="9"/>
      <c r="N58" s="9"/>
      <c r="O58" s="9"/>
      <c r="P58" s="9"/>
      <c r="Q58" s="9"/>
      <c r="R58" s="9"/>
      <c r="S58" s="9"/>
      <c r="T58" s="10"/>
    </row>
    <row r="59" spans="2:20" x14ac:dyDescent="0.25">
      <c r="B59" s="8"/>
      <c r="C59" s="9"/>
      <c r="D59" s="9"/>
      <c r="E59" s="9"/>
      <c r="F59" s="9"/>
      <c r="G59" s="9"/>
      <c r="H59" s="9"/>
      <c r="I59" s="9"/>
      <c r="J59" s="9"/>
      <c r="K59" s="9"/>
      <c r="L59" s="9"/>
      <c r="M59" s="9"/>
      <c r="N59" s="9"/>
      <c r="O59" s="9"/>
      <c r="P59" s="9"/>
      <c r="Q59" s="9"/>
      <c r="R59" s="9"/>
      <c r="S59" s="9"/>
      <c r="T59" s="10"/>
    </row>
    <row r="60" spans="2:20" x14ac:dyDescent="0.25">
      <c r="B60" s="8"/>
      <c r="C60" s="9"/>
      <c r="D60" s="9"/>
      <c r="E60" s="9"/>
      <c r="F60" s="9"/>
      <c r="G60" s="9"/>
      <c r="H60" s="9"/>
      <c r="I60" s="9"/>
      <c r="J60" s="9"/>
      <c r="K60" s="9"/>
      <c r="L60" s="9"/>
      <c r="M60" s="9"/>
      <c r="N60" s="9"/>
      <c r="O60" s="9"/>
      <c r="P60" s="9"/>
      <c r="Q60" s="9"/>
      <c r="R60" s="9"/>
      <c r="S60" s="9"/>
      <c r="T60" s="10"/>
    </row>
    <row r="61" spans="2:20" x14ac:dyDescent="0.25">
      <c r="B61" s="8"/>
      <c r="C61" s="9"/>
      <c r="D61" s="9"/>
      <c r="E61" s="9"/>
      <c r="F61" s="9"/>
      <c r="G61" s="9"/>
      <c r="H61" s="9"/>
      <c r="I61" s="9"/>
      <c r="J61" s="9"/>
      <c r="K61" s="9"/>
      <c r="L61" s="9"/>
      <c r="M61" s="9"/>
      <c r="N61" s="9"/>
      <c r="O61" s="9"/>
      <c r="P61" s="9"/>
      <c r="Q61" s="9"/>
      <c r="R61" s="9"/>
      <c r="S61" s="9"/>
      <c r="T61" s="10"/>
    </row>
    <row r="62" spans="2:20" x14ac:dyDescent="0.25">
      <c r="B62" s="8"/>
      <c r="C62" s="9"/>
      <c r="D62" s="9"/>
      <c r="E62" s="9"/>
      <c r="F62" s="9"/>
      <c r="G62" s="9"/>
      <c r="H62" s="9"/>
      <c r="I62" s="9"/>
      <c r="J62" s="9"/>
      <c r="K62" s="9"/>
      <c r="L62" s="9"/>
      <c r="M62" s="9"/>
      <c r="N62" s="9"/>
      <c r="O62" s="9"/>
      <c r="P62" s="9"/>
      <c r="Q62" s="9"/>
      <c r="R62" s="9"/>
      <c r="S62" s="9"/>
      <c r="T62" s="10"/>
    </row>
    <row r="63" spans="2:20" x14ac:dyDescent="0.25">
      <c r="B63" s="8"/>
      <c r="C63" s="9"/>
      <c r="D63" s="9"/>
      <c r="E63" s="9"/>
      <c r="F63" s="9"/>
      <c r="G63" s="9"/>
      <c r="H63" s="9"/>
      <c r="I63" s="9"/>
      <c r="J63" s="9"/>
      <c r="K63" s="9"/>
      <c r="L63" s="9"/>
      <c r="M63" s="9"/>
      <c r="N63" s="9"/>
      <c r="O63" s="9"/>
      <c r="P63" s="9"/>
      <c r="Q63" s="9"/>
      <c r="R63" s="9"/>
      <c r="S63" s="9"/>
      <c r="T63" s="10"/>
    </row>
    <row r="64" spans="2:20" x14ac:dyDescent="0.25">
      <c r="B64" s="8"/>
      <c r="C64" s="9"/>
      <c r="D64" s="9"/>
      <c r="E64" s="9"/>
      <c r="F64" s="9"/>
      <c r="G64" s="9"/>
      <c r="H64" s="9"/>
      <c r="I64" s="9"/>
      <c r="J64" s="9"/>
      <c r="K64" s="9"/>
      <c r="L64" s="9"/>
      <c r="M64" s="9"/>
      <c r="N64" s="9"/>
      <c r="O64" s="9"/>
      <c r="P64" s="9"/>
      <c r="Q64" s="9"/>
      <c r="R64" s="9"/>
      <c r="S64" s="9"/>
      <c r="T64" s="10"/>
    </row>
    <row r="65" spans="2:20" x14ac:dyDescent="0.25">
      <c r="B65" s="8"/>
      <c r="C65" s="9"/>
      <c r="D65" s="9"/>
      <c r="E65" s="9"/>
      <c r="F65" s="9"/>
      <c r="G65" s="9"/>
      <c r="H65" s="9"/>
      <c r="I65" s="9"/>
      <c r="J65" s="9"/>
      <c r="K65" s="9"/>
      <c r="L65" s="9"/>
      <c r="M65" s="9"/>
      <c r="N65" s="9"/>
      <c r="O65" s="9"/>
      <c r="P65" s="9"/>
      <c r="Q65" s="9"/>
      <c r="R65" s="9"/>
      <c r="S65" s="9"/>
      <c r="T65" s="10"/>
    </row>
    <row r="66" spans="2:20" x14ac:dyDescent="0.25">
      <c r="B66" s="8"/>
      <c r="C66" s="9"/>
      <c r="D66" s="9"/>
      <c r="E66" s="9"/>
      <c r="F66" s="9"/>
      <c r="G66" s="9"/>
      <c r="H66" s="9"/>
      <c r="I66" s="9"/>
      <c r="J66" s="9"/>
      <c r="K66" s="9"/>
      <c r="L66" s="9"/>
      <c r="M66" s="9"/>
      <c r="N66" s="9"/>
      <c r="O66" s="9"/>
      <c r="P66" s="9"/>
      <c r="Q66" s="9"/>
      <c r="R66" s="9"/>
      <c r="S66" s="9"/>
      <c r="T66" s="10"/>
    </row>
    <row r="67" spans="2:20" x14ac:dyDescent="0.25">
      <c r="B67" s="8"/>
      <c r="C67" s="9"/>
      <c r="D67" s="9"/>
      <c r="E67" s="9"/>
      <c r="F67" s="9"/>
      <c r="G67" s="9"/>
      <c r="H67" s="9"/>
      <c r="I67" s="9"/>
      <c r="J67" s="9"/>
      <c r="K67" s="9"/>
      <c r="L67" s="9"/>
      <c r="M67" s="9"/>
      <c r="N67" s="9"/>
      <c r="O67" s="9"/>
      <c r="P67" s="9"/>
      <c r="Q67" s="9"/>
      <c r="R67" s="9"/>
      <c r="S67" s="9"/>
      <c r="T67" s="10"/>
    </row>
    <row r="68" spans="2:20" x14ac:dyDescent="0.25">
      <c r="B68" s="8"/>
      <c r="C68" s="9"/>
      <c r="D68" s="9"/>
      <c r="E68" s="9"/>
      <c r="F68" s="9"/>
      <c r="G68" s="9"/>
      <c r="H68" s="9"/>
      <c r="I68" s="9"/>
      <c r="J68" s="9"/>
      <c r="K68" s="9"/>
      <c r="L68" s="9"/>
      <c r="M68" s="9"/>
      <c r="N68" s="9"/>
      <c r="O68" s="9"/>
      <c r="P68" s="9"/>
      <c r="Q68" s="9"/>
      <c r="R68" s="9"/>
      <c r="S68" s="9"/>
      <c r="T68" s="10"/>
    </row>
    <row r="69" spans="2:20" x14ac:dyDescent="0.25">
      <c r="B69" s="8"/>
      <c r="C69" s="9"/>
      <c r="D69" s="9"/>
      <c r="E69" s="9"/>
      <c r="F69" s="9"/>
      <c r="G69" s="9"/>
      <c r="H69" s="9"/>
      <c r="I69" s="9"/>
      <c r="J69" s="9"/>
      <c r="K69" s="9"/>
      <c r="L69" s="9"/>
      <c r="M69" s="9"/>
      <c r="N69" s="9"/>
      <c r="O69" s="9"/>
      <c r="P69" s="9"/>
      <c r="Q69" s="9"/>
      <c r="R69" s="9"/>
      <c r="S69" s="9"/>
      <c r="T69" s="10"/>
    </row>
    <row r="70" spans="2:20" x14ac:dyDescent="0.25">
      <c r="B70" s="8"/>
      <c r="C70" s="9"/>
      <c r="D70" s="9"/>
      <c r="E70" s="9"/>
      <c r="F70" s="9"/>
      <c r="G70" s="9"/>
      <c r="H70" s="9"/>
      <c r="I70" s="9"/>
      <c r="J70" s="9"/>
      <c r="K70" s="9"/>
      <c r="L70" s="9"/>
      <c r="M70" s="9"/>
      <c r="N70" s="9"/>
      <c r="O70" s="9"/>
      <c r="P70" s="9"/>
      <c r="Q70" s="9"/>
      <c r="R70" s="9"/>
      <c r="S70" s="9"/>
      <c r="T70" s="10"/>
    </row>
    <row r="71" spans="2:20" x14ac:dyDescent="0.25">
      <c r="B71" s="8"/>
      <c r="C71" s="9"/>
      <c r="D71" s="9"/>
      <c r="E71" s="9"/>
      <c r="F71" s="9"/>
      <c r="G71" s="9"/>
      <c r="H71" s="9"/>
      <c r="I71" s="9"/>
      <c r="J71" s="9"/>
      <c r="K71" s="9"/>
      <c r="L71" s="9"/>
      <c r="M71" s="9"/>
      <c r="N71" s="9"/>
      <c r="O71" s="9"/>
      <c r="P71" s="9"/>
      <c r="Q71" s="9"/>
      <c r="R71" s="9"/>
      <c r="S71" s="9"/>
      <c r="T71" s="10"/>
    </row>
    <row r="72" spans="2:20" x14ac:dyDescent="0.25">
      <c r="B72" s="8"/>
      <c r="C72" s="9"/>
      <c r="D72" s="9"/>
      <c r="E72" s="9"/>
      <c r="F72" s="9"/>
      <c r="G72" s="9"/>
      <c r="H72" s="9"/>
      <c r="I72" s="9"/>
      <c r="J72" s="9"/>
      <c r="K72" s="9"/>
      <c r="L72" s="9"/>
      <c r="M72" s="9"/>
      <c r="N72" s="9"/>
      <c r="O72" s="9"/>
      <c r="P72" s="9"/>
      <c r="Q72" s="9"/>
      <c r="R72" s="9"/>
      <c r="S72" s="9"/>
      <c r="T72" s="10"/>
    </row>
    <row r="73" spans="2:20" x14ac:dyDescent="0.25">
      <c r="B73" s="8"/>
      <c r="C73" s="9"/>
      <c r="D73" s="9"/>
      <c r="E73" s="9"/>
      <c r="F73" s="9"/>
      <c r="G73" s="9"/>
      <c r="H73" s="9"/>
      <c r="I73" s="9"/>
      <c r="J73" s="9"/>
      <c r="K73" s="9"/>
      <c r="L73" s="9"/>
      <c r="M73" s="9"/>
      <c r="N73" s="9"/>
      <c r="O73" s="9"/>
      <c r="P73" s="9"/>
      <c r="Q73" s="9"/>
      <c r="R73" s="9"/>
      <c r="S73" s="9"/>
      <c r="T73" s="10"/>
    </row>
    <row r="74" spans="2:20" x14ac:dyDescent="0.25">
      <c r="B74" s="8"/>
      <c r="C74" s="9"/>
      <c r="D74" s="9"/>
      <c r="E74" s="9"/>
      <c r="F74" s="9"/>
      <c r="G74" s="9"/>
      <c r="H74" s="9"/>
      <c r="I74" s="9"/>
      <c r="J74" s="9"/>
      <c r="K74" s="9"/>
      <c r="L74" s="9"/>
      <c r="M74" s="9"/>
      <c r="N74" s="9"/>
      <c r="O74" s="9"/>
      <c r="P74" s="9"/>
      <c r="Q74" s="9"/>
      <c r="R74" s="9"/>
      <c r="S74" s="9"/>
      <c r="T74" s="10"/>
    </row>
    <row r="75" spans="2:20" x14ac:dyDescent="0.25">
      <c r="B75" s="8"/>
      <c r="C75" s="9"/>
      <c r="D75" s="9"/>
      <c r="E75" s="9"/>
      <c r="F75" s="9"/>
      <c r="G75" s="9"/>
      <c r="H75" s="9"/>
      <c r="I75" s="9"/>
      <c r="J75" s="9"/>
      <c r="K75" s="9"/>
      <c r="L75" s="9"/>
      <c r="M75" s="9"/>
      <c r="N75" s="9"/>
      <c r="O75" s="9"/>
      <c r="P75" s="9"/>
      <c r="Q75" s="9"/>
      <c r="R75" s="9"/>
      <c r="S75" s="9"/>
      <c r="T75" s="10"/>
    </row>
    <row r="76" spans="2:20" x14ac:dyDescent="0.25">
      <c r="B76" s="8"/>
      <c r="C76" s="9"/>
      <c r="D76" s="9"/>
      <c r="E76" s="9"/>
      <c r="F76" s="9"/>
      <c r="G76" s="9"/>
      <c r="H76" s="9"/>
      <c r="I76" s="9"/>
      <c r="J76" s="9"/>
      <c r="K76" s="9"/>
      <c r="L76" s="9"/>
      <c r="M76" s="9"/>
      <c r="N76" s="9"/>
      <c r="O76" s="9"/>
      <c r="P76" s="9"/>
      <c r="Q76" s="9"/>
      <c r="R76" s="9"/>
      <c r="S76" s="9"/>
      <c r="T76" s="10"/>
    </row>
    <row r="77" spans="2:20" x14ac:dyDescent="0.25">
      <c r="B77" s="8"/>
      <c r="C77" s="9"/>
      <c r="D77" s="9"/>
      <c r="E77" s="9"/>
      <c r="F77" s="9"/>
      <c r="G77" s="9"/>
      <c r="H77" s="9"/>
      <c r="I77" s="9"/>
      <c r="J77" s="9"/>
      <c r="K77" s="9"/>
      <c r="L77" s="9"/>
      <c r="M77" s="9"/>
      <c r="N77" s="9"/>
      <c r="O77" s="9"/>
      <c r="P77" s="9"/>
      <c r="Q77" s="9"/>
      <c r="R77" s="9"/>
      <c r="S77" s="9"/>
      <c r="T77" s="10"/>
    </row>
    <row r="78" spans="2:20" x14ac:dyDescent="0.25">
      <c r="B78" s="8"/>
      <c r="C78" s="9"/>
      <c r="D78" s="9"/>
      <c r="E78" s="9"/>
      <c r="F78" s="9"/>
      <c r="G78" s="9"/>
      <c r="H78" s="9"/>
      <c r="I78" s="9"/>
      <c r="J78" s="9"/>
      <c r="K78" s="9"/>
      <c r="L78" s="9"/>
      <c r="M78" s="9"/>
      <c r="N78" s="9"/>
      <c r="O78" s="9"/>
      <c r="P78" s="9"/>
      <c r="Q78" s="9"/>
      <c r="R78" s="9"/>
      <c r="S78" s="9"/>
      <c r="T78" s="10"/>
    </row>
    <row r="79" spans="2:20" x14ac:dyDescent="0.25">
      <c r="B79" s="8"/>
      <c r="C79" s="9"/>
      <c r="D79" s="9"/>
      <c r="E79" s="9"/>
      <c r="F79" s="9"/>
      <c r="G79" s="9"/>
      <c r="H79" s="9"/>
      <c r="I79" s="9"/>
      <c r="J79" s="9"/>
      <c r="K79" s="9"/>
      <c r="L79" s="9"/>
      <c r="M79" s="9"/>
      <c r="N79" s="9"/>
      <c r="O79" s="9"/>
      <c r="P79" s="9"/>
      <c r="Q79" s="9"/>
      <c r="R79" s="9"/>
      <c r="S79" s="9"/>
      <c r="T79" s="10"/>
    </row>
    <row r="80" spans="2:20" x14ac:dyDescent="0.25">
      <c r="B80" s="8"/>
      <c r="C80" s="9"/>
      <c r="D80" s="9"/>
      <c r="E80" s="9"/>
      <c r="F80" s="9"/>
      <c r="G80" s="9"/>
      <c r="H80" s="9"/>
      <c r="I80" s="9"/>
      <c r="J80" s="9"/>
      <c r="K80" s="9"/>
      <c r="L80" s="9"/>
      <c r="M80" s="9"/>
      <c r="N80" s="9"/>
      <c r="O80" s="9"/>
      <c r="P80" s="9"/>
      <c r="Q80" s="9"/>
      <c r="R80" s="9"/>
      <c r="S80" s="9"/>
      <c r="T80" s="10"/>
    </row>
    <row r="81" spans="2:20" x14ac:dyDescent="0.25">
      <c r="B81" s="8"/>
      <c r="C81" s="9"/>
      <c r="D81" s="9"/>
      <c r="E81" s="9"/>
      <c r="F81" s="9"/>
      <c r="G81" s="9"/>
      <c r="H81" s="9"/>
      <c r="I81" s="9"/>
      <c r="J81" s="9"/>
      <c r="K81" s="9"/>
      <c r="L81" s="9"/>
      <c r="M81" s="9"/>
      <c r="N81" s="9"/>
      <c r="O81" s="9"/>
      <c r="P81" s="9"/>
      <c r="Q81" s="9"/>
      <c r="R81" s="9"/>
      <c r="S81" s="9"/>
      <c r="T81" s="10"/>
    </row>
    <row r="82" spans="2:20" x14ac:dyDescent="0.25">
      <c r="B82" s="8"/>
      <c r="C82" s="9"/>
      <c r="D82" s="9"/>
      <c r="E82" s="9"/>
      <c r="F82" s="9"/>
      <c r="G82" s="9"/>
      <c r="H82" s="9"/>
      <c r="I82" s="9"/>
      <c r="J82" s="9"/>
      <c r="K82" s="9"/>
      <c r="L82" s="9"/>
      <c r="M82" s="9"/>
      <c r="N82" s="9"/>
      <c r="O82" s="9"/>
      <c r="P82" s="9"/>
      <c r="Q82" s="9"/>
      <c r="R82" s="9"/>
      <c r="S82" s="9"/>
      <c r="T82" s="10"/>
    </row>
    <row r="83" spans="2:20" x14ac:dyDescent="0.25">
      <c r="B83" s="8"/>
      <c r="C83" s="9"/>
      <c r="D83" s="9"/>
      <c r="E83" s="9"/>
      <c r="F83" s="9"/>
      <c r="G83" s="9"/>
      <c r="H83" s="9"/>
      <c r="I83" s="9"/>
      <c r="J83" s="9"/>
      <c r="K83" s="9"/>
      <c r="L83" s="9"/>
      <c r="M83" s="9"/>
      <c r="N83" s="9"/>
      <c r="O83" s="9"/>
      <c r="P83" s="9"/>
      <c r="Q83" s="9"/>
      <c r="R83" s="9"/>
      <c r="S83" s="9"/>
      <c r="T83" s="10"/>
    </row>
    <row r="84" spans="2:20" x14ac:dyDescent="0.25">
      <c r="B84" s="8"/>
      <c r="C84" s="9"/>
      <c r="D84" s="9"/>
      <c r="E84" s="9"/>
      <c r="F84" s="9"/>
      <c r="G84" s="9"/>
      <c r="H84" s="9"/>
      <c r="I84" s="9"/>
      <c r="J84" s="9"/>
      <c r="K84" s="9"/>
      <c r="L84" s="9"/>
      <c r="M84" s="9"/>
      <c r="N84" s="9"/>
      <c r="O84" s="9"/>
      <c r="P84" s="9"/>
      <c r="Q84" s="9"/>
      <c r="R84" s="9"/>
      <c r="S84" s="9"/>
      <c r="T84" s="10"/>
    </row>
    <row r="85" spans="2:20" x14ac:dyDescent="0.25">
      <c r="B85" s="8"/>
      <c r="C85" s="9"/>
      <c r="D85" s="9"/>
      <c r="E85" s="9"/>
      <c r="F85" s="9"/>
      <c r="G85" s="9"/>
      <c r="H85" s="9"/>
      <c r="I85" s="9"/>
      <c r="J85" s="9"/>
      <c r="K85" s="9"/>
      <c r="L85" s="9"/>
      <c r="M85" s="9"/>
      <c r="N85" s="9"/>
      <c r="O85" s="9"/>
      <c r="P85" s="9"/>
      <c r="Q85" s="9"/>
      <c r="R85" s="9"/>
      <c r="S85" s="9"/>
      <c r="T85" s="10"/>
    </row>
    <row r="86" spans="2:20" x14ac:dyDescent="0.25">
      <c r="B86" s="8"/>
      <c r="C86" s="9"/>
      <c r="D86" s="9"/>
      <c r="E86" s="9"/>
      <c r="F86" s="9"/>
      <c r="G86" s="9"/>
      <c r="H86" s="9"/>
      <c r="I86" s="9"/>
      <c r="J86" s="9"/>
      <c r="K86" s="9"/>
      <c r="L86" s="9"/>
      <c r="M86" s="9"/>
      <c r="N86" s="9"/>
      <c r="O86" s="9"/>
      <c r="P86" s="9"/>
      <c r="Q86" s="58"/>
      <c r="R86" s="59" t="s">
        <v>452</v>
      </c>
      <c r="S86" s="60"/>
      <c r="T86" s="10"/>
    </row>
    <row r="87" spans="2:20" x14ac:dyDescent="0.25">
      <c r="B87" s="8"/>
      <c r="C87" s="9"/>
      <c r="D87" s="9"/>
      <c r="E87" s="9"/>
      <c r="F87" s="9"/>
      <c r="G87" s="9"/>
      <c r="H87" s="9"/>
      <c r="I87" s="9"/>
      <c r="J87" s="9"/>
      <c r="K87" s="9"/>
      <c r="L87" s="9"/>
      <c r="M87" s="9"/>
      <c r="N87" s="9"/>
      <c r="O87" s="9"/>
      <c r="P87" s="9"/>
      <c r="Q87" s="61"/>
      <c r="R87" s="57"/>
      <c r="S87" s="62"/>
      <c r="T87" s="10"/>
    </row>
    <row r="88" spans="2:20" x14ac:dyDescent="0.25">
      <c r="B88" s="8"/>
      <c r="C88" s="9"/>
      <c r="D88" s="9"/>
      <c r="E88" s="9"/>
      <c r="F88" s="9"/>
      <c r="G88" s="9"/>
      <c r="H88" s="9"/>
      <c r="I88" s="9"/>
      <c r="J88" s="9"/>
      <c r="K88" s="9"/>
      <c r="L88" s="9"/>
      <c r="M88" s="9"/>
      <c r="N88" s="9"/>
      <c r="O88" s="9"/>
      <c r="P88" s="9"/>
      <c r="Q88" s="61"/>
      <c r="R88" s="57"/>
      <c r="S88" s="62"/>
      <c r="T88" s="10"/>
    </row>
    <row r="89" spans="2:20" x14ac:dyDescent="0.25">
      <c r="B89" s="8"/>
      <c r="C89" s="9"/>
      <c r="D89" s="9"/>
      <c r="E89" s="9"/>
      <c r="F89" s="9"/>
      <c r="G89" s="9"/>
      <c r="H89" s="9"/>
      <c r="I89" s="9"/>
      <c r="J89" s="9"/>
      <c r="K89" s="9"/>
      <c r="L89" s="9"/>
      <c r="M89" s="9"/>
      <c r="N89" s="9"/>
      <c r="O89" s="9"/>
      <c r="P89" s="9"/>
      <c r="Q89" s="61"/>
      <c r="R89" s="57"/>
      <c r="S89" s="62"/>
      <c r="T89" s="10"/>
    </row>
    <row r="90" spans="2:20" x14ac:dyDescent="0.25">
      <c r="B90" s="8"/>
      <c r="C90" s="9"/>
      <c r="D90" s="9"/>
      <c r="E90" s="9"/>
      <c r="F90" s="9"/>
      <c r="G90" s="9"/>
      <c r="H90" s="9"/>
      <c r="I90" s="9"/>
      <c r="J90" s="9"/>
      <c r="K90" s="9"/>
      <c r="L90" s="9"/>
      <c r="M90" s="9"/>
      <c r="N90" s="9"/>
      <c r="O90" s="9"/>
      <c r="P90" s="9"/>
      <c r="Q90" s="61"/>
      <c r="R90" s="57"/>
      <c r="S90" s="62"/>
      <c r="T90" s="10"/>
    </row>
    <row r="91" spans="2:20" x14ac:dyDescent="0.25">
      <c r="B91" s="8"/>
      <c r="C91" s="9"/>
      <c r="D91" s="9"/>
      <c r="E91" s="9"/>
      <c r="F91" s="9"/>
      <c r="G91" s="9"/>
      <c r="H91" s="9"/>
      <c r="I91" s="9"/>
      <c r="J91" s="9"/>
      <c r="K91" s="9"/>
      <c r="L91" s="9"/>
      <c r="M91" s="9"/>
      <c r="N91" s="9"/>
      <c r="O91" s="9"/>
      <c r="P91" s="9"/>
      <c r="Q91" s="61"/>
      <c r="R91" s="56" t="s">
        <v>455</v>
      </c>
      <c r="S91" s="62"/>
      <c r="T91" s="10"/>
    </row>
    <row r="92" spans="2:20" x14ac:dyDescent="0.25">
      <c r="B92" s="8"/>
      <c r="C92" s="9"/>
      <c r="D92" s="9"/>
      <c r="E92" s="9"/>
      <c r="F92" s="9"/>
      <c r="G92" s="9"/>
      <c r="H92" s="9"/>
      <c r="I92" s="9"/>
      <c r="J92" s="9"/>
      <c r="K92" s="9"/>
      <c r="L92" s="9"/>
      <c r="M92" s="9"/>
      <c r="N92" s="9"/>
      <c r="O92" s="9"/>
      <c r="P92" s="9"/>
      <c r="Q92" s="61"/>
      <c r="R92" s="38"/>
      <c r="S92" s="62"/>
      <c r="T92" s="10"/>
    </row>
    <row r="93" spans="2:20" x14ac:dyDescent="0.25">
      <c r="B93" s="8"/>
      <c r="C93" s="9"/>
      <c r="D93" s="9"/>
      <c r="E93" s="9"/>
      <c r="F93" s="9"/>
      <c r="G93" s="9"/>
      <c r="H93" s="9"/>
      <c r="I93" s="9"/>
      <c r="J93" s="9"/>
      <c r="K93" s="9"/>
      <c r="L93" s="9"/>
      <c r="M93" s="9"/>
      <c r="N93" s="9"/>
      <c r="O93" s="9"/>
      <c r="P93" s="9"/>
      <c r="Q93" s="61"/>
      <c r="R93" s="38"/>
      <c r="S93" s="62"/>
      <c r="T93" s="10"/>
    </row>
    <row r="94" spans="2:20" x14ac:dyDescent="0.25">
      <c r="B94" s="8"/>
      <c r="C94" s="9"/>
      <c r="D94" s="9"/>
      <c r="E94" s="9"/>
      <c r="F94" s="9"/>
      <c r="G94" s="9"/>
      <c r="H94" s="9"/>
      <c r="I94" s="9"/>
      <c r="J94" s="9"/>
      <c r="K94" s="9"/>
      <c r="L94" s="9"/>
      <c r="M94" s="9"/>
      <c r="N94" s="9"/>
      <c r="O94" s="9"/>
      <c r="P94" s="9"/>
      <c r="Q94" s="61"/>
      <c r="R94" s="38"/>
      <c r="S94" s="62"/>
      <c r="T94" s="10"/>
    </row>
    <row r="95" spans="2:20" x14ac:dyDescent="0.25">
      <c r="B95" s="8"/>
      <c r="C95" s="9"/>
      <c r="D95" s="9"/>
      <c r="E95" s="9"/>
      <c r="F95" s="9"/>
      <c r="G95" s="9"/>
      <c r="H95" s="9"/>
      <c r="I95" s="9"/>
      <c r="J95" s="9"/>
      <c r="K95" s="9"/>
      <c r="L95" s="9"/>
      <c r="M95" s="9"/>
      <c r="N95" s="9"/>
      <c r="O95" s="9"/>
      <c r="P95" s="9"/>
      <c r="Q95" s="61"/>
      <c r="R95" s="57"/>
      <c r="S95" s="62"/>
      <c r="T95" s="10"/>
    </row>
    <row r="96" spans="2:20" x14ac:dyDescent="0.25">
      <c r="B96" s="8"/>
      <c r="C96" s="9"/>
      <c r="D96" s="9"/>
      <c r="E96" s="9"/>
      <c r="F96" s="9"/>
      <c r="G96" s="9"/>
      <c r="H96" s="9"/>
      <c r="I96" s="9"/>
      <c r="J96" s="9"/>
      <c r="K96" s="9"/>
      <c r="L96" s="9"/>
      <c r="M96" s="9"/>
      <c r="N96" s="9"/>
      <c r="O96" s="9"/>
      <c r="P96" s="9"/>
      <c r="Q96" s="61"/>
      <c r="R96" s="56" t="s">
        <v>454</v>
      </c>
      <c r="S96" s="62"/>
      <c r="T96" s="10"/>
    </row>
    <row r="97" spans="2:20" x14ac:dyDescent="0.25">
      <c r="B97" s="8"/>
      <c r="C97" s="9"/>
      <c r="D97" s="9"/>
      <c r="E97" s="9"/>
      <c r="F97" s="9"/>
      <c r="G97" s="9"/>
      <c r="H97" s="9"/>
      <c r="I97" s="9"/>
      <c r="J97" s="9"/>
      <c r="K97" s="9"/>
      <c r="L97" s="9"/>
      <c r="M97" s="9"/>
      <c r="N97" s="9"/>
      <c r="O97" s="9"/>
      <c r="P97" s="9"/>
      <c r="Q97" s="61"/>
      <c r="R97" s="66" t="s">
        <v>453</v>
      </c>
      <c r="S97" s="62"/>
      <c r="T97" s="10"/>
    </row>
    <row r="98" spans="2:20" x14ac:dyDescent="0.25">
      <c r="B98" s="8"/>
      <c r="C98" s="9"/>
      <c r="D98" s="9"/>
      <c r="E98" s="9"/>
      <c r="F98" s="9"/>
      <c r="G98" s="9"/>
      <c r="H98" s="9"/>
      <c r="I98" s="9"/>
      <c r="J98" s="9"/>
      <c r="K98" s="9"/>
      <c r="L98" s="9"/>
      <c r="M98" s="9"/>
      <c r="N98" s="9"/>
      <c r="O98" s="9"/>
      <c r="P98" s="9"/>
      <c r="Q98" s="61"/>
      <c r="R98" s="57"/>
      <c r="S98" s="62"/>
      <c r="T98" s="10"/>
    </row>
    <row r="99" spans="2:20" x14ac:dyDescent="0.25">
      <c r="B99" s="8"/>
      <c r="C99" s="9"/>
      <c r="D99" s="9"/>
      <c r="E99" s="9"/>
      <c r="F99" s="9"/>
      <c r="G99" s="9"/>
      <c r="H99" s="9"/>
      <c r="I99" s="9"/>
      <c r="J99" s="9"/>
      <c r="K99" s="9"/>
      <c r="L99" s="9"/>
      <c r="M99" s="9"/>
      <c r="N99" s="9"/>
      <c r="O99" s="9"/>
      <c r="P99" s="9"/>
      <c r="Q99" s="61"/>
      <c r="R99" s="9"/>
      <c r="S99" s="62"/>
      <c r="T99" s="10"/>
    </row>
    <row r="100" spans="2:20" x14ac:dyDescent="0.25">
      <c r="B100" s="8"/>
      <c r="C100" s="9"/>
      <c r="D100" s="9"/>
      <c r="E100" s="9"/>
      <c r="F100" s="9"/>
      <c r="G100" s="9"/>
      <c r="H100" s="9"/>
      <c r="I100" s="9"/>
      <c r="J100" s="9"/>
      <c r="K100" s="9"/>
      <c r="L100" s="9"/>
      <c r="M100" s="9"/>
      <c r="N100" s="9"/>
      <c r="O100" s="9"/>
      <c r="P100" s="9"/>
      <c r="Q100" s="61"/>
      <c r="R100" s="9"/>
      <c r="S100" s="62"/>
      <c r="T100" s="10"/>
    </row>
    <row r="101" spans="2:20" x14ac:dyDescent="0.25">
      <c r="B101" s="8"/>
      <c r="C101" s="9"/>
      <c r="D101" s="9"/>
      <c r="E101" s="9"/>
      <c r="F101" s="9"/>
      <c r="G101" s="9"/>
      <c r="H101" s="9"/>
      <c r="I101" s="9"/>
      <c r="J101" s="9"/>
      <c r="K101" s="9"/>
      <c r="L101" s="9"/>
      <c r="M101" s="9"/>
      <c r="N101" s="9"/>
      <c r="O101" s="9"/>
      <c r="P101" s="9"/>
      <c r="Q101" s="63"/>
      <c r="R101" s="64"/>
      <c r="S101" s="65"/>
      <c r="T101" s="10"/>
    </row>
    <row r="102" spans="2:20" ht="15.75" thickBot="1" x14ac:dyDescent="0.3">
      <c r="B102" s="11"/>
      <c r="C102" s="12"/>
      <c r="D102" s="12"/>
      <c r="E102" s="12"/>
      <c r="F102" s="12"/>
      <c r="G102" s="12"/>
      <c r="H102" s="12"/>
      <c r="I102" s="12"/>
      <c r="J102" s="12"/>
      <c r="K102" s="12"/>
      <c r="L102" s="12"/>
      <c r="M102" s="12"/>
      <c r="N102" s="12"/>
      <c r="O102" s="12"/>
      <c r="P102" s="12"/>
      <c r="Q102" s="12"/>
      <c r="R102" s="12"/>
      <c r="S102" s="12"/>
      <c r="T102" s="13"/>
    </row>
  </sheetData>
  <mergeCells count="1">
    <mergeCell ref="C3:S3"/>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14</vt:i4>
      </vt:variant>
      <vt:variant>
        <vt:lpstr>Rangos con nombre</vt:lpstr>
      </vt:variant>
      <vt:variant>
        <vt:i4>3</vt:i4>
      </vt:variant>
    </vt:vector>
  </HeadingPairs>
  <TitlesOfParts>
    <vt:vector size="17" baseType="lpstr">
      <vt:lpstr>Inicio</vt:lpstr>
      <vt:lpstr>Instrucciones</vt:lpstr>
      <vt:lpstr>Políticas</vt:lpstr>
      <vt:lpstr>D1</vt:lpstr>
      <vt:lpstr>D2</vt:lpstr>
      <vt:lpstr>D3</vt:lpstr>
      <vt:lpstr>D4</vt:lpstr>
      <vt:lpstr>D5</vt:lpstr>
      <vt:lpstr>D6</vt:lpstr>
      <vt:lpstr>D7</vt:lpstr>
      <vt:lpstr>Plan de Acción</vt:lpstr>
      <vt:lpstr>Resultados</vt:lpstr>
      <vt:lpstr>PAA</vt:lpstr>
      <vt:lpstr>Base</vt:lpstr>
      <vt:lpstr>'Plan de Acción'!OLE_LINK1</vt:lpstr>
      <vt:lpstr>Inicio!Proyecto</vt:lpstr>
      <vt:lpstr>'Plan de Acción'!Títulos_a_imprimir</vt:lpstr>
    </vt:vector>
  </TitlesOfParts>
  <Company>Hewlett-Packard Company</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Clara Gomez</dc:creator>
  <cp:lastModifiedBy>Yancy Muñoz</cp:lastModifiedBy>
  <cp:lastPrinted>2018-08-17T19:42:42Z</cp:lastPrinted>
  <dcterms:created xsi:type="dcterms:W3CDTF">2018-05-30T22:20:42Z</dcterms:created>
  <dcterms:modified xsi:type="dcterms:W3CDTF">2019-08-23T14:07:32Z</dcterms:modified>
</cp:coreProperties>
</file>